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codeName="EstaPastaDeTrabalho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J:\GGAE\PRC\VEN_22_00600100252\OB_22_00600100252-1\CT_22_00600100252-1\OC\"/>
    </mc:Choice>
  </mc:AlternateContent>
  <xr:revisionPtr revIDLastSave="0" documentId="13_ncr:1_{51309E17-7950-4CC5-9243-45663ED0C2CF}" xr6:coauthVersionLast="47" xr6:coauthVersionMax="47" xr10:uidLastSave="{00000000-0000-0000-0000-000000000000}"/>
  <bookViews>
    <workbookView xWindow="-28920" yWindow="-120" windowWidth="29040" windowHeight="15720" tabRatio="889" firstSheet="4" activeTab="4" xr2:uid="{00000000-000D-0000-FFFF-FFFF00000000}"/>
  </bookViews>
  <sheets>
    <sheet name="ABC INS" sheetId="60" state="hidden" r:id="rId1"/>
    <sheet name="SESMT" sheetId="91" state="hidden" r:id="rId2"/>
    <sheet name="TAI" sheetId="92" state="hidden" r:id="rId3"/>
    <sheet name="QUADRO COTAÇÕES E EQUALIZAÇÕES" sheetId="89" r:id="rId4"/>
    <sheet name="BDI " sheetId="90" r:id="rId5"/>
    <sheet name="Parâmetro BDI" sheetId="87" state="hidden" r:id="rId6"/>
    <sheet name="Plan1" sheetId="59" state="hidden" r:id="rId7"/>
  </sheets>
  <externalReferences>
    <externalReference r:id="rId8"/>
    <externalReference r:id="rId9"/>
  </externalReferences>
  <definedNames>
    <definedName name="_Order1" hidden="1">255</definedName>
    <definedName name="_xlnm.Print_Area" localSheetId="0">'ABC INS'!$A$1:$C$41</definedName>
    <definedName name="_xlnm.Print_Area" localSheetId="4">'BDI '!$B$1:$F$50</definedName>
    <definedName name="_xlnm.Print_Area" localSheetId="3">'QUADRO COTAÇÕES E EQUALIZAÇÕES'!$A$1:$Q$98</definedName>
    <definedName name="_xlnm.Print_Titles" localSheetId="0">'ABC INS'!$1:$8</definedName>
    <definedName name="UN">'[1]Orçamento Básico'!#REF!</definedName>
  </definedNames>
  <calcPr calcId="191028" refMode="R1C1"/>
  <pivotCaches>
    <pivotCache cacheId="0" r:id="rId10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3" i="90" l="1"/>
  <c r="E19" i="90"/>
  <c r="E18" i="90"/>
  <c r="E17" i="90"/>
  <c r="E16" i="90"/>
  <c r="E15" i="90"/>
  <c r="C11" i="90"/>
  <c r="C9" i="90" l="1"/>
  <c r="E24" i="90"/>
  <c r="E20" i="90" s="1"/>
  <c r="E26" i="90" s="1"/>
  <c r="R140" i="89" l="1"/>
  <c r="Q140" i="89"/>
  <c r="T140" i="89" s="1"/>
  <c r="S139" i="89"/>
  <c r="R139" i="89"/>
  <c r="Q139" i="89"/>
  <c r="O139" i="89" s="1"/>
  <c r="N139" i="89" s="1"/>
  <c r="S138" i="89"/>
  <c r="R138" i="89"/>
  <c r="Q138" i="89"/>
  <c r="T138" i="89" s="1"/>
  <c r="O138" i="89"/>
  <c r="N138" i="89" s="1"/>
  <c r="R137" i="89"/>
  <c r="Q137" i="89"/>
  <c r="T137" i="89" s="1"/>
  <c r="T136" i="89"/>
  <c r="R136" i="89"/>
  <c r="Q136" i="89"/>
  <c r="S136" i="89" s="1"/>
  <c r="M134" i="89"/>
  <c r="L134" i="89"/>
  <c r="K134" i="89"/>
  <c r="J134" i="89"/>
  <c r="I134" i="89"/>
  <c r="H134" i="89"/>
  <c r="G134" i="89"/>
  <c r="F134" i="89"/>
  <c r="R126" i="89"/>
  <c r="S126" i="89" s="1"/>
  <c r="Q126" i="89"/>
  <c r="O126" i="89" s="1"/>
  <c r="N126" i="89" s="1"/>
  <c r="S125" i="89"/>
  <c r="R125" i="89"/>
  <c r="Q125" i="89"/>
  <c r="T125" i="89" s="1"/>
  <c r="O125" i="89"/>
  <c r="N125" i="89" s="1"/>
  <c r="R124" i="89"/>
  <c r="Q124" i="89"/>
  <c r="T124" i="89" s="1"/>
  <c r="T123" i="89"/>
  <c r="R123" i="89"/>
  <c r="Q123" i="89"/>
  <c r="S123" i="89" s="1"/>
  <c r="R122" i="89"/>
  <c r="S122" i="89" s="1"/>
  <c r="Q122" i="89"/>
  <c r="O122" i="89" s="1"/>
  <c r="N122" i="89" s="1"/>
  <c r="M120" i="89"/>
  <c r="L120" i="89"/>
  <c r="K120" i="89"/>
  <c r="J120" i="89"/>
  <c r="I120" i="89"/>
  <c r="H120" i="89"/>
  <c r="G120" i="89"/>
  <c r="F120" i="89"/>
  <c r="S112" i="89"/>
  <c r="R112" i="89"/>
  <c r="Q112" i="89"/>
  <c r="T112" i="89" s="1"/>
  <c r="O112" i="89"/>
  <c r="N112" i="89" s="1"/>
  <c r="R111" i="89"/>
  <c r="Q111" i="89"/>
  <c r="T111" i="89" s="1"/>
  <c r="T110" i="89"/>
  <c r="R110" i="89"/>
  <c r="Q110" i="89"/>
  <c r="S110" i="89" s="1"/>
  <c r="R109" i="89"/>
  <c r="S109" i="89" s="1"/>
  <c r="Q109" i="89"/>
  <c r="O109" i="89" s="1"/>
  <c r="N109" i="89" s="1"/>
  <c r="S108" i="89"/>
  <c r="R108" i="89"/>
  <c r="Q108" i="89"/>
  <c r="T108" i="89" s="1"/>
  <c r="O108" i="89"/>
  <c r="N108" i="89" s="1"/>
  <c r="M106" i="89"/>
  <c r="L106" i="89"/>
  <c r="K106" i="89"/>
  <c r="J106" i="89"/>
  <c r="I106" i="89"/>
  <c r="H106" i="89"/>
  <c r="G106" i="89"/>
  <c r="F106" i="89"/>
  <c r="R98" i="89"/>
  <c r="Q98" i="89"/>
  <c r="S98" i="89" s="1"/>
  <c r="T97" i="89"/>
  <c r="R97" i="89"/>
  <c r="Q97" i="89"/>
  <c r="S97" i="89" s="1"/>
  <c r="R96" i="89"/>
  <c r="S96" i="89" s="1"/>
  <c r="Q96" i="89"/>
  <c r="O96" i="89" s="1"/>
  <c r="N96" i="89" s="1"/>
  <c r="S95" i="89"/>
  <c r="R95" i="89"/>
  <c r="Q95" i="89"/>
  <c r="T95" i="89" s="1"/>
  <c r="O95" i="89"/>
  <c r="N95" i="89" s="1"/>
  <c r="R94" i="89"/>
  <c r="Q94" i="89"/>
  <c r="T94" i="89" s="1"/>
  <c r="M92" i="89"/>
  <c r="L92" i="89"/>
  <c r="K92" i="89"/>
  <c r="I92" i="89"/>
  <c r="H92" i="89"/>
  <c r="G92" i="89"/>
  <c r="F92" i="89"/>
  <c r="T84" i="89"/>
  <c r="S84" i="89"/>
  <c r="R84" i="89"/>
  <c r="Q84" i="89"/>
  <c r="O84" i="89"/>
  <c r="N84" i="89" s="1"/>
  <c r="R83" i="89"/>
  <c r="Q83" i="89"/>
  <c r="O83" i="89" s="1"/>
  <c r="N83" i="89" s="1"/>
  <c r="R82" i="89"/>
  <c r="T82" i="89" s="1"/>
  <c r="Q82" i="89"/>
  <c r="O82" i="89"/>
  <c r="N82" i="89"/>
  <c r="R81" i="89"/>
  <c r="Q81" i="89"/>
  <c r="T81" i="89" s="1"/>
  <c r="O81" i="89"/>
  <c r="N81" i="89" s="1"/>
  <c r="T80" i="89"/>
  <c r="S80" i="89"/>
  <c r="R80" i="89"/>
  <c r="Q80" i="89"/>
  <c r="O80" i="89"/>
  <c r="N80" i="89" s="1"/>
  <c r="M78" i="89"/>
  <c r="L78" i="89"/>
  <c r="K78" i="89"/>
  <c r="I78" i="89"/>
  <c r="H78" i="89"/>
  <c r="G78" i="89"/>
  <c r="F78" i="89"/>
  <c r="S70" i="89"/>
  <c r="R70" i="89"/>
  <c r="Q70" i="89"/>
  <c r="T70" i="89" s="1"/>
  <c r="O70" i="89"/>
  <c r="N70" i="89" s="1"/>
  <c r="R69" i="89"/>
  <c r="Q69" i="89"/>
  <c r="S69" i="89" s="1"/>
  <c r="T68" i="89"/>
  <c r="R68" i="89"/>
  <c r="Q68" i="89"/>
  <c r="S68" i="89" s="1"/>
  <c r="R67" i="89"/>
  <c r="S67" i="89" s="1"/>
  <c r="Q67" i="89"/>
  <c r="O67" i="89" s="1"/>
  <c r="N67" i="89" s="1"/>
  <c r="S66" i="89"/>
  <c r="R66" i="89"/>
  <c r="Q66" i="89"/>
  <c r="T66" i="89" s="1"/>
  <c r="O66" i="89"/>
  <c r="N66" i="89" s="1"/>
  <c r="M64" i="89"/>
  <c r="L64" i="89"/>
  <c r="K64" i="89"/>
  <c r="I64" i="89"/>
  <c r="H64" i="89"/>
  <c r="G64" i="89"/>
  <c r="F64" i="89"/>
  <c r="R56" i="89"/>
  <c r="Q56" i="89"/>
  <c r="T56" i="89" s="1"/>
  <c r="O56" i="89"/>
  <c r="N56" i="89" s="1"/>
  <c r="T55" i="89"/>
  <c r="S55" i="89"/>
  <c r="R55" i="89"/>
  <c r="Q55" i="89"/>
  <c r="O55" i="89"/>
  <c r="N55" i="89" s="1"/>
  <c r="R54" i="89"/>
  <c r="Q54" i="89"/>
  <c r="O54" i="89" s="1"/>
  <c r="N54" i="89" s="1"/>
  <c r="R53" i="89"/>
  <c r="T53" i="89" s="1"/>
  <c r="Q53" i="89"/>
  <c r="O53" i="89"/>
  <c r="N53" i="89"/>
  <c r="R52" i="89"/>
  <c r="Q52" i="89"/>
  <c r="T52" i="89" s="1"/>
  <c r="O52" i="89"/>
  <c r="N52" i="89" s="1"/>
  <c r="M50" i="89"/>
  <c r="L50" i="89"/>
  <c r="K50" i="89"/>
  <c r="I50" i="89"/>
  <c r="H50" i="89"/>
  <c r="G50" i="89"/>
  <c r="F50" i="89"/>
  <c r="R42" i="89"/>
  <c r="S42" i="89" s="1"/>
  <c r="Q42" i="89"/>
  <c r="O42" i="89" s="1"/>
  <c r="N42" i="89" s="1"/>
  <c r="S41" i="89"/>
  <c r="R41" i="89"/>
  <c r="Q41" i="89"/>
  <c r="T41" i="89" s="1"/>
  <c r="O41" i="89"/>
  <c r="N41" i="89" s="1"/>
  <c r="R40" i="89"/>
  <c r="Q40" i="89"/>
  <c r="T40" i="89" s="1"/>
  <c r="T39" i="89"/>
  <c r="R39" i="89"/>
  <c r="Q39" i="89"/>
  <c r="S39" i="89" s="1"/>
  <c r="R38" i="89"/>
  <c r="S38" i="89" s="1"/>
  <c r="Q38" i="89"/>
  <c r="O38" i="89" s="1"/>
  <c r="N38" i="89" s="1"/>
  <c r="M36" i="89"/>
  <c r="L36" i="89"/>
  <c r="K36" i="89"/>
  <c r="I36" i="89"/>
  <c r="H36" i="89"/>
  <c r="G36" i="89"/>
  <c r="F36" i="89"/>
  <c r="R28" i="89"/>
  <c r="T28" i="89" s="1"/>
  <c r="Q28" i="89"/>
  <c r="O28" i="89"/>
  <c r="N28" i="89"/>
  <c r="R27" i="89"/>
  <c r="Q27" i="89"/>
  <c r="T27" i="89" s="1"/>
  <c r="O27" i="89"/>
  <c r="N27" i="89" s="1"/>
  <c r="T26" i="89"/>
  <c r="S26" i="89"/>
  <c r="R26" i="89"/>
  <c r="Q26" i="89"/>
  <c r="O26" i="89"/>
  <c r="N26" i="89" s="1"/>
  <c r="R25" i="89"/>
  <c r="Q25" i="89"/>
  <c r="O25" i="89" s="1"/>
  <c r="N25" i="89" s="1"/>
  <c r="R24" i="89"/>
  <c r="T24" i="89" s="1"/>
  <c r="Q24" i="89"/>
  <c r="O24" i="89"/>
  <c r="N24" i="89"/>
  <c r="M22" i="89"/>
  <c r="L22" i="89"/>
  <c r="K22" i="89"/>
  <c r="I22" i="89"/>
  <c r="H22" i="89"/>
  <c r="G22" i="89"/>
  <c r="F22" i="89"/>
  <c r="Q14" i="89"/>
  <c r="N14" i="89" s="1"/>
  <c r="G13" i="89"/>
  <c r="R13" i="89" s="1"/>
  <c r="G12" i="89"/>
  <c r="R12" i="89" s="1"/>
  <c r="Q11" i="89"/>
  <c r="G11" i="89"/>
  <c r="R11" i="89" s="1"/>
  <c r="T11" i="89" s="1"/>
  <c r="M9" i="89"/>
  <c r="L9" i="89"/>
  <c r="K9" i="89"/>
  <c r="H9" i="89"/>
  <c r="G9" i="89"/>
  <c r="F9" i="89"/>
  <c r="S11" i="89" l="1"/>
  <c r="S25" i="89"/>
  <c r="T38" i="89"/>
  <c r="O40" i="89"/>
  <c r="N40" i="89" s="1"/>
  <c r="T42" i="89"/>
  <c r="S54" i="89"/>
  <c r="T67" i="89"/>
  <c r="O69" i="89"/>
  <c r="N69" i="89" s="1"/>
  <c r="S83" i="89"/>
  <c r="O94" i="89"/>
  <c r="N94" i="89" s="1"/>
  <c r="T96" i="89"/>
  <c r="O98" i="89"/>
  <c r="N98" i="89" s="1"/>
  <c r="T109" i="89"/>
  <c r="O111" i="89"/>
  <c r="N111" i="89" s="1"/>
  <c r="T122" i="89"/>
  <c r="O124" i="89"/>
  <c r="N124" i="89" s="1"/>
  <c r="T126" i="89"/>
  <c r="O137" i="89"/>
  <c r="N137" i="89" s="1"/>
  <c r="T139" i="89"/>
  <c r="Q13" i="89"/>
  <c r="O11" i="89"/>
  <c r="N11" i="89" s="1"/>
  <c r="Q12" i="89"/>
  <c r="S24" i="89"/>
  <c r="S28" i="89"/>
  <c r="O39" i="89"/>
  <c r="N39" i="89" s="1"/>
  <c r="S53" i="89"/>
  <c r="O68" i="89"/>
  <c r="N68" i="89" s="1"/>
  <c r="S82" i="89"/>
  <c r="O97" i="89"/>
  <c r="N97" i="89" s="1"/>
  <c r="O110" i="89"/>
  <c r="N110" i="89" s="1"/>
  <c r="O123" i="89"/>
  <c r="N123" i="89" s="1"/>
  <c r="O136" i="89"/>
  <c r="N136" i="89" s="1"/>
  <c r="O140" i="89"/>
  <c r="N140" i="89" s="1"/>
  <c r="T25" i="89"/>
  <c r="T54" i="89"/>
  <c r="T83" i="89"/>
  <c r="S40" i="89"/>
  <c r="S94" i="89"/>
  <c r="S111" i="89"/>
  <c r="S124" i="89"/>
  <c r="S137" i="89"/>
  <c r="S27" i="89"/>
  <c r="S52" i="89"/>
  <c r="S56" i="89"/>
  <c r="T69" i="89"/>
  <c r="S81" i="89"/>
  <c r="T98" i="89"/>
  <c r="S140" i="89"/>
  <c r="T12" i="89" l="1"/>
  <c r="S12" i="89"/>
  <c r="O12" i="89"/>
  <c r="N12" i="89" s="1"/>
  <c r="T13" i="89"/>
  <c r="S13" i="89"/>
  <c r="O13" i="89"/>
  <c r="N13" i="89" s="1"/>
  <c r="A5" i="60" l="1"/>
  <c r="A4" i="6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Guiomar Maria Ferreira Santos</author>
  </authors>
  <commentList>
    <comment ref="B45" authorId="0" shapeId="0" xr:uid="{486825BE-48D6-4B2B-AAF2-1E09249A9036}">
      <text>
        <r>
          <rPr>
            <b/>
            <sz val="9"/>
            <color indexed="81"/>
            <rFont val="Segoe UI"/>
            <family val="2"/>
          </rPr>
          <t>Guiomar Maria Ferreira Santos:</t>
        </r>
        <r>
          <rPr>
            <sz val="9"/>
            <color indexed="81"/>
            <rFont val="Segoe UI"/>
            <family val="2"/>
          </rPr>
          <t xml:space="preserve">
Considerando que ocorre incidência do ISS em 55,8% apenas da mão de obra, a taxa de ISS a ser considerada no BDI é de 2% aplicado em 55,8% do valor de venda, o que corresponde a 1,12%. Este item irá variar para cada orçamento</t>
        </r>
      </text>
    </comment>
  </commentList>
</comments>
</file>

<file path=xl/sharedStrings.xml><?xml version="1.0" encoding="utf-8"?>
<sst xmlns="http://schemas.openxmlformats.org/spreadsheetml/2006/main" count="596" uniqueCount="179">
  <si>
    <t xml:space="preserve">CURVA ABC DE INSUMOS </t>
  </si>
  <si>
    <t>CLASSE A:</t>
  </si>
  <si>
    <t>80% do Custo</t>
  </si>
  <si>
    <t>CLASSE B:</t>
  </si>
  <si>
    <t>15% do Custo</t>
  </si>
  <si>
    <t>CLASSE C:</t>
  </si>
  <si>
    <t>5% do Custo</t>
  </si>
  <si>
    <t>% do Total Geral</t>
  </si>
  <si>
    <t>% Acumulado</t>
  </si>
  <si>
    <t>Rótulos de Linha</t>
  </si>
  <si>
    <t>Soma de VALOR</t>
  </si>
  <si>
    <t>CPU</t>
  </si>
  <si>
    <t>MO</t>
  </si>
  <si>
    <t>MAT</t>
  </si>
  <si>
    <t>EQUIP</t>
  </si>
  <si>
    <t>Total Geral</t>
  </si>
  <si>
    <t>NR-4 - Medicina e Segurança do Trabalho</t>
  </si>
  <si>
    <t xml:space="preserve">Profissional </t>
  </si>
  <si>
    <t xml:space="preserve">Faixa SESMT </t>
  </si>
  <si>
    <t xml:space="preserve">Até 50 </t>
  </si>
  <si>
    <t xml:space="preserve">51 a 100 </t>
  </si>
  <si>
    <t xml:space="preserve">101 a 250 </t>
  </si>
  <si>
    <t xml:space="preserve">251 a 500 </t>
  </si>
  <si>
    <t xml:space="preserve">501 a 1000 </t>
  </si>
  <si>
    <t xml:space="preserve">1001 a 2000 </t>
  </si>
  <si>
    <t xml:space="preserve">2001 a 3500 </t>
  </si>
  <si>
    <t xml:space="preserve">3501 a 5000 </t>
  </si>
  <si>
    <t xml:space="preserve">  </t>
  </si>
  <si>
    <t xml:space="preserve">Técnico de Segurança do </t>
  </si>
  <si>
    <t xml:space="preserve">Trabalho </t>
  </si>
  <si>
    <t xml:space="preserve">Engenheiro de Segurança do Trabalho </t>
  </si>
  <si>
    <t xml:space="preserve">Auxiliar de Enfermagem do Trabalho </t>
  </si>
  <si>
    <t xml:space="preserve">Enfermeiro do Trabalho </t>
  </si>
  <si>
    <t xml:space="preserve">Médico do Trabalho </t>
  </si>
  <si>
    <t>Anexo I - RESOLÇÃO SESC Nº12462</t>
  </si>
  <si>
    <t>TABELA DE APROPRIAÇÃO DE INVESTIMENTOS - TAI</t>
  </si>
  <si>
    <t xml:space="preserve">Código </t>
  </si>
  <si>
    <t xml:space="preserve">Bens Móveis </t>
  </si>
  <si>
    <t>Tempo de Apropriação</t>
  </si>
  <si>
    <t>Taxa Anual de Apropriação (%)</t>
  </si>
  <si>
    <t xml:space="preserve">Animais (cavalar, bovino, suínos, ovinos, aves, atc.) </t>
  </si>
  <si>
    <t xml:space="preserve">5 anos </t>
  </si>
  <si>
    <t xml:space="preserve">20% a.a. </t>
  </si>
  <si>
    <t xml:space="preserve">Obras de Artes </t>
  </si>
  <si>
    <t xml:space="preserve">10 anos </t>
  </si>
  <si>
    <t xml:space="preserve">10% a.a. </t>
  </si>
  <si>
    <t xml:space="preserve">Equipamentos e Máquinas em Geral </t>
  </si>
  <si>
    <t xml:space="preserve">Equipamentos de Informática </t>
  </si>
  <si>
    <t xml:space="preserve">Veículos em Geral </t>
  </si>
  <si>
    <t xml:space="preserve">Locomotivas e Vagões </t>
  </si>
  <si>
    <t xml:space="preserve">Veículos Aéreos </t>
  </si>
  <si>
    <t xml:space="preserve">Embarcações em Geral </t>
  </si>
  <si>
    <t xml:space="preserve">Mobiliário em Geral </t>
  </si>
  <si>
    <t xml:space="preserve">Mobiliário para Piscina </t>
  </si>
  <si>
    <t xml:space="preserve">Equipamentos de Gravação, Emissão,  Reprodução de Som e Imagem. </t>
  </si>
  <si>
    <t xml:space="preserve">Bens Imóveis </t>
  </si>
  <si>
    <t xml:space="preserve"> Tempo de Apropriação </t>
  </si>
  <si>
    <t xml:space="preserve">Edificações </t>
  </si>
  <si>
    <t xml:space="preserve">25 anos </t>
  </si>
  <si>
    <t xml:space="preserve">4% a.a. </t>
  </si>
  <si>
    <t xml:space="preserve">Benfeitorias em Imóveis de Terceiros </t>
  </si>
  <si>
    <t xml:space="preserve"> </t>
  </si>
  <si>
    <t>QCE - QUADRO DE COTAÇÕES E EQUALIZAÇÕES</t>
  </si>
  <si>
    <t>MEMORIA DE CALCULO</t>
  </si>
  <si>
    <t>EQUALIZAÇÃO 1</t>
  </si>
  <si>
    <t>EMPRESA 1</t>
  </si>
  <si>
    <t>EMPRESA 2</t>
  </si>
  <si>
    <t>EMPRESA 3</t>
  </si>
  <si>
    <t>EMPRESA 4</t>
  </si>
  <si>
    <t>EMPRESA 5</t>
  </si>
  <si>
    <t>EMPRESA 6</t>
  </si>
  <si>
    <t>EMPRESA 7</t>
  </si>
  <si>
    <t>EMPRESA 8</t>
  </si>
  <si>
    <t xml:space="preserve">INSUMO </t>
  </si>
  <si>
    <t>EXTINTOR - FORNECIMENTO</t>
  </si>
  <si>
    <t>EMPRESA</t>
  </si>
  <si>
    <t>V&amp;M Sistemas</t>
  </si>
  <si>
    <t>Firex</t>
  </si>
  <si>
    <t>RN Extintores</t>
  </si>
  <si>
    <t>VENDEDOR</t>
  </si>
  <si>
    <t>Sheila</t>
  </si>
  <si>
    <t>Renata</t>
  </si>
  <si>
    <t>Francisca</t>
  </si>
  <si>
    <t xml:space="preserve">EMAIL / SITE </t>
  </si>
  <si>
    <t>vemsistemas@hotmail.com</t>
  </si>
  <si>
    <t>renata@firex.com.br</t>
  </si>
  <si>
    <t>vendas3@extiminas.com.br</t>
  </si>
  <si>
    <t>TELEFONE</t>
  </si>
  <si>
    <t xml:space="preserve">(38) 3671-4254 </t>
  </si>
  <si>
    <t>(11) 2994-3011</t>
  </si>
  <si>
    <t>(35) 3423-3881</t>
  </si>
  <si>
    <t>DATA SOLICITAÇÃO</t>
  </si>
  <si>
    <t>RETORNO DA PROPOSTA</t>
  </si>
  <si>
    <t>DATA RECEBIMENTO PROPOSTA</t>
  </si>
  <si>
    <t>TOTAL DIAS PARA RECEBIMENTO</t>
  </si>
  <si>
    <t>ITEM</t>
  </si>
  <si>
    <t>DESCRIÇÃO</t>
  </si>
  <si>
    <t>QUANTIDADE</t>
  </si>
  <si>
    <t>UNIDADE</t>
  </si>
  <si>
    <t>PREÇO UNITARIO</t>
  </si>
  <si>
    <t>MEDIA SANEADA / MEDIANO</t>
  </si>
  <si>
    <t>CV</t>
  </si>
  <si>
    <t>OBSERVAÇÃO</t>
  </si>
  <si>
    <t>MEDIA</t>
  </si>
  <si>
    <t>DESVIO PADRÃO</t>
  </si>
  <si>
    <t>LIMITE SUPERIOR</t>
  </si>
  <si>
    <t>LIMITE INFERIOR</t>
  </si>
  <si>
    <t>EXTINTOR DE INCÊNDIO, TIPO PÓ BC - 8KG</t>
  </si>
  <si>
    <t>UN.</t>
  </si>
  <si>
    <t>EXTINTOR DE INCÊNDIO, TIPO PÓ BC - 6KG</t>
  </si>
  <si>
    <t>EXTINTOR DE INCÊNDIO, TIPO PÓ BC - 20KG</t>
  </si>
  <si>
    <t>A EMPRESA 3 - APRESENTOU UMA PROPOSTA COM CUSTO DE    R$1900 REAIS PARA ESSE ITEM - APRESENTANDO UM DESVIO DE 35,50% REFERENTE AOS DEMAIS - POR ESSE MOTIVO FOI CONSIDERADO APENAS A MÉDIA SANEADA ENTRE 2 EMPRESAS - POIS DEVIDO A ESPECIFICADE DESSE MATERIAL, NÃO CONSEGUIMOS UMA 3ª PROPOSTA NO MERCADO</t>
  </si>
  <si>
    <t>FRETE</t>
  </si>
  <si>
    <t>incluso no preço unitario</t>
  </si>
  <si>
    <t>EQUALIZAÇÃO 2</t>
  </si>
  <si>
    <t>SERVIÇO</t>
  </si>
  <si>
    <t>EQUALIZAÇÃO 3</t>
  </si>
  <si>
    <t>EQUALIZAÇÃO 4</t>
  </si>
  <si>
    <t>EQUALIZAÇÃO 5</t>
  </si>
  <si>
    <t>EQUALIZAÇÃO 6</t>
  </si>
  <si>
    <t>EQUALIZAÇÃO 7</t>
  </si>
  <si>
    <t>EQUALIZAÇÃO 8</t>
  </si>
  <si>
    <t>EQUALIZAÇÃO 9</t>
  </si>
  <si>
    <t>EQUALIZAÇÃO 10</t>
  </si>
  <si>
    <t>PLANILHA DE COMPOSIÇÃO DO BDI</t>
  </si>
  <si>
    <t>OBRA :</t>
  </si>
  <si>
    <t>CONTRATAÇÃO DE EMPRESA ESPECIALIZADA PARA EXECUÇÃO E REFORMA DE MUROS DE DIVISA E CONTENÇÃO, ADEQUAÇÕES CIVIS PARA PCI</t>
  </si>
  <si>
    <t>LOCAL :</t>
  </si>
  <si>
    <t>SESC VENDA NOVA</t>
  </si>
  <si>
    <t>PRAZO :</t>
  </si>
  <si>
    <t>265 DIAS CORRIDOS</t>
  </si>
  <si>
    <t>% DE MO E EQUIP.</t>
  </si>
  <si>
    <t>% DE MATERIAL</t>
  </si>
  <si>
    <t>ISS NO MUNÍCIPIO:</t>
  </si>
  <si>
    <t>REFERÊNCIA:</t>
  </si>
  <si>
    <t>TIPO DE OBRA:</t>
  </si>
  <si>
    <t>CONSTRUÇÃO DE EDIFÍCIOS</t>
  </si>
  <si>
    <t>QUARTIL ADOTADO:</t>
  </si>
  <si>
    <t>1º Quartil</t>
  </si>
  <si>
    <t>AC</t>
  </si>
  <si>
    <t>ADMINISTRAÇÃO CENTRAL</t>
  </si>
  <si>
    <t>S+G</t>
  </si>
  <si>
    <t>SEGUROS E GARANTIAS</t>
  </si>
  <si>
    <t>R</t>
  </si>
  <si>
    <t>RISCOS</t>
  </si>
  <si>
    <t>DF</t>
  </si>
  <si>
    <t>DESPESAS FINANCEIRAS</t>
  </si>
  <si>
    <t>L</t>
  </si>
  <si>
    <t>LUCRO</t>
  </si>
  <si>
    <t>I</t>
  </si>
  <si>
    <t>IMPOSTOS (A+B+C+D)</t>
  </si>
  <si>
    <t>A</t>
  </si>
  <si>
    <t>PIS</t>
  </si>
  <si>
    <t>B</t>
  </si>
  <si>
    <t>COFINS</t>
  </si>
  <si>
    <t>C</t>
  </si>
  <si>
    <r>
      <t xml:space="preserve">ISS (BASE DE CÁLCULO) 
</t>
    </r>
    <r>
      <rPr>
        <i/>
        <sz val="9"/>
        <rFont val="Calibri"/>
        <family val="2"/>
        <scheme val="minor"/>
      </rPr>
      <t>(ISS MULTIPLICADO PELO PERCENTUAL DE MÃO DE OBRA E EQUIPAMENTO DE EXECUÇÃO)</t>
    </r>
  </si>
  <si>
    <t>D</t>
  </si>
  <si>
    <t>CPRB</t>
  </si>
  <si>
    <t>BDI SERVIÇOS</t>
  </si>
  <si>
    <r>
      <rPr>
        <b/>
        <sz val="11"/>
        <color theme="1"/>
        <rFont val="Calibri"/>
        <family val="2"/>
        <scheme val="minor"/>
      </rPr>
      <t>OBSERVAÇÕES</t>
    </r>
    <r>
      <rPr>
        <sz val="11"/>
        <color theme="1"/>
        <rFont val="Calibri"/>
        <family val="2"/>
        <scheme val="minor"/>
      </rPr>
      <t xml:space="preserve">
a) Os percentuais de Impostos a serem adotados devem ser indicados pelo Tomador, conforme legislação vigente. Para o ISS, deverão ser definidos pelo Tomador, através de declaração informativa, conforme legislação tributária municipal, a base de cálculo e, sobre esta, a respectiva alíquota do ISS, que será um percentual entre 2% e 5%. ISS: Compatível com a legislação tributária do município onde serão prestados os serviços previstos da obra, observando a forma de definição da base de cálculo do tributo prevista na legislação municipal vigente e, sobre esta, a respectiva alíquota.
b) PIS e COFINS: Devem atender a legislação vigente.
c) LEI Nº 12.546, DE 14 DE DEZEMBRO DE 2011. Art. 7o-A.  A alíquota da contribuição sobre a receita bruta prevista no art. 7o  será de 4,5% (quatro inteiros e cinco décimos por cento), exceto para as empresas de call center referidas no inciso I, que contribuirão à alíquota de 3% (três por cento), e para as empresas identificadas nos incisos III, V e VI, todos do caput do art. 7o, que contribuirão à alíquota de 2% (dois por cento).(Redação dada pela Lei nº 13.202, de 2015)  Contribuição Previdenciária: A alíquota incidente deve ser informada (Patronal ou Receita Bruta) e comprovada.
Utilizado o primeiro quartil por se tratar de uma obra de baixa complexidade.
Caso haja preenchimento da aliquota de CPRB igual a zero pelo fornecedor, o mesmo deverá justificar.
Conforme orientação do TCU, a aplicação do ISS deverá ser apenas sobre a mão de obra. Considerando que ocorre incidência do ISS em 38,65% apenas da mão de obra, a taxa de ISS a ser considerada no BDI é de 5% aplicado em 38,65% do valor de venda, o que corresponde a 1,93%.</t>
    </r>
  </si>
  <si>
    <t>PARÂMETRO BDI</t>
  </si>
  <si>
    <t>ACÓRDÃO Nº 2622/2013 – TCU – Plenário</t>
  </si>
  <si>
    <t>TIPOS DE OBRA</t>
  </si>
  <si>
    <t>SEGURO + GARANTIA</t>
  </si>
  <si>
    <t>RISCO</t>
  </si>
  <si>
    <t>DESPESA FINANCEIRA</t>
  </si>
  <si>
    <t>Médio</t>
  </si>
  <si>
    <t>3º Quartil</t>
  </si>
  <si>
    <t>CONSTRUÇÃO DE RODOVIAS E FERROVIAS</t>
  </si>
  <si>
    <t>CONSTRUÇÃO DE REDES DE ABASTECIMENTO DE ÁGUA, COLETA DE ESGOTO E CONSTRUÇÕES CORRELATAS</t>
  </si>
  <si>
    <t>CONSTRUÇÃO E MANUTENÇÃO DE ESTAÇÕES E REDES DE DISTRIBUIÇÃO DE ENERGIA ELÉTRICA</t>
  </si>
  <si>
    <t>OBRAS PORTUÁRIAS, MARÍTIMAS E FLUVIAIS</t>
  </si>
  <si>
    <t>PARCELA DO BDI</t>
  </si>
  <si>
    <t>MERO FORNECIMENTO DE MATERIAIS E
EQUIPAMENTOS</t>
  </si>
  <si>
    <t>Composição</t>
  </si>
  <si>
    <t>Material</t>
  </si>
  <si>
    <t>Mão de obra</t>
  </si>
  <si>
    <t>Equipamentos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</si>
</sst>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.00_);_(* \(#,##0.00\);_(* \-??_);_(@_)"/>
    <numFmt numFmtId="166" formatCode="_(* #,##0_);_(* \(#,##0\);_(* &quot;-&quot;_);_(@_)"/>
    <numFmt numFmtId="167" formatCode="_ * #,##0.00_ ;_ * \-#,##0.00_ ;_ * &quot;-&quot;??_ ;_ @_ "/>
    <numFmt numFmtId="168" formatCode="_(&quot;R$ &quot;* #,##0.00_);_(&quot;R$ &quot;* \(#,##0.00\);_(&quot;R$ &quot;* &quot;-&quot;??_);_(@_)"/>
    <numFmt numFmtId="169" formatCode="0.0000%"/>
    <numFmt numFmtId="170" formatCode="_-&quot;R$&quot;* #,##0.00_-;\-&quot;R$&quot;* #,##0.00_-;_-&quot;R$&quot;* &quot;-&quot;??_-;_-@_-"/>
  </numFmts>
  <fonts count="8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u/>
      <sz val="10"/>
      <color indexed="12"/>
      <name val="Times New Roman"/>
      <family val="1"/>
    </font>
    <font>
      <sz val="10"/>
      <name val="Courier"/>
      <family val="3"/>
    </font>
    <font>
      <b/>
      <sz val="10"/>
      <name val="Times New Roman"/>
      <family val="1"/>
    </font>
    <font>
      <sz val="10"/>
      <name val="MS Sans Serif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u/>
      <sz val="10"/>
      <color indexed="12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2"/>
      <name val="Times New Roman"/>
      <family val="1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b/>
      <sz val="10"/>
      <color theme="3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11"/>
      <name val="Calibri"/>
      <family val="2"/>
      <scheme val="minor"/>
    </font>
    <font>
      <i/>
      <sz val="9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name val="Arial"/>
      <family val="1"/>
    </font>
    <font>
      <b/>
      <sz val="18"/>
      <color theme="1"/>
      <name val="Calibri"/>
      <family val="2"/>
      <scheme val="minor"/>
    </font>
    <font>
      <b/>
      <sz val="11"/>
      <name val="Arial"/>
      <family val="2"/>
    </font>
    <font>
      <sz val="9"/>
      <name val="Arial"/>
      <family val="1"/>
    </font>
    <font>
      <sz val="10"/>
      <name val="Arial"/>
      <family val="1"/>
    </font>
    <font>
      <u/>
      <sz val="11"/>
      <color theme="10"/>
      <name val="Arial"/>
      <family val="1"/>
    </font>
    <font>
      <u/>
      <sz val="9"/>
      <color theme="10"/>
      <name val="Arial"/>
      <family val="1"/>
    </font>
    <font>
      <b/>
      <sz val="10"/>
      <name val="Arial"/>
      <family val="2"/>
    </font>
    <font>
      <b/>
      <sz val="8"/>
      <color rgb="FFFF0000"/>
      <name val="Calibri"/>
      <family val="2"/>
      <scheme val="minor"/>
    </font>
    <font>
      <sz val="10"/>
      <color rgb="FFFF0000"/>
      <name val="Arial"/>
      <family val="1"/>
    </font>
    <font>
      <b/>
      <sz val="10"/>
      <color rgb="FF000000"/>
      <name val="Times New Roman"/>
      <family val="1"/>
    </font>
    <font>
      <sz val="12"/>
      <color rgb="FF000000"/>
      <name val="Times New Roman"/>
      <family val="1"/>
    </font>
    <font>
      <b/>
      <sz val="9"/>
      <color rgb="FF000000"/>
      <name val="Times New Roman"/>
      <family val="1"/>
    </font>
    <font>
      <sz val="10"/>
      <color rgb="FF000000"/>
      <name val="Times New Roman"/>
      <family val="1"/>
    </font>
    <font>
      <b/>
      <sz val="11.5"/>
      <color rgb="FF000000"/>
      <name val="Arial"/>
      <family val="2"/>
    </font>
    <font>
      <sz val="11.5"/>
      <color rgb="FF000000"/>
      <name val="Arial"/>
      <family val="2"/>
    </font>
    <font>
      <sz val="9.5"/>
      <color rgb="FF000000"/>
      <name val="Arial"/>
      <family val="2"/>
    </font>
    <font>
      <b/>
      <sz val="8"/>
      <color theme="3"/>
      <name val="Calibri"/>
      <family val="2"/>
      <scheme val="minor"/>
    </font>
  </fonts>
  <fills count="6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rgb="FFFCD5B4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987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7" fillId="20" borderId="0" applyNumberFormat="0" applyBorder="0" applyAlignment="0" applyProtection="0"/>
    <xf numFmtId="0" fontId="18" fillId="21" borderId="13" applyNumberFormat="0" applyAlignment="0" applyProtection="0"/>
    <xf numFmtId="0" fontId="19" fillId="22" borderId="14" applyNumberFormat="0" applyAlignment="0" applyProtection="0"/>
    <xf numFmtId="0" fontId="20" fillId="0" borderId="15" applyNumberFormat="0" applyFill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7" borderId="0" applyNumberFormat="0" applyBorder="0" applyAlignment="0" applyProtection="0"/>
    <xf numFmtId="0" fontId="16" fillId="28" borderId="0" applyNumberFormat="0" applyBorder="0" applyAlignment="0" applyProtection="0"/>
    <xf numFmtId="0" fontId="21" fillId="29" borderId="13" applyNumberFormat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22" fillId="30" borderId="0" applyNumberFormat="0" applyBorder="0" applyAlignment="0" applyProtection="0"/>
    <xf numFmtId="0" fontId="10" fillId="0" borderId="0"/>
    <xf numFmtId="0" fontId="3" fillId="0" borderId="0">
      <alignment horizontal="centerContinuous" vertical="justify"/>
    </xf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3" fillId="31" borderId="0" applyNumberFormat="0" applyBorder="0" applyAlignment="0" applyProtection="0"/>
    <xf numFmtId="0" fontId="11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6" fillId="0" borderId="0"/>
    <xf numFmtId="0" fontId="3" fillId="0" borderId="0"/>
    <xf numFmtId="0" fontId="15" fillId="32" borderId="16" applyNumberFormat="0" applyFont="0" applyAlignment="0" applyProtection="0"/>
    <xf numFmtId="0" fontId="2" fillId="32" borderId="16" applyNumberFormat="0" applyFont="0" applyAlignment="0" applyProtection="0"/>
    <xf numFmtId="9" fontId="15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24" fillId="21" borderId="17" applyNumberFormat="0" applyAlignment="0" applyProtection="0"/>
    <xf numFmtId="38" fontId="12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3" fillId="0" borderId="0" applyFill="0" applyBorder="0" applyAlignment="0" applyProtection="0"/>
    <xf numFmtId="166" fontId="8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18" applyNumberFormat="0" applyFill="0" applyAlignment="0" applyProtection="0"/>
    <xf numFmtId="0" fontId="29" fillId="0" borderId="19" applyNumberFormat="0" applyFill="0" applyAlignment="0" applyProtection="0"/>
    <xf numFmtId="0" fontId="30" fillId="0" borderId="20" applyNumberFormat="0" applyFill="0" applyAlignment="0" applyProtection="0"/>
    <xf numFmtId="0" fontId="30" fillId="0" borderId="0" applyNumberFormat="0" applyFill="0" applyBorder="0" applyAlignment="0" applyProtection="0"/>
    <xf numFmtId="0" fontId="31" fillId="0" borderId="21" applyNumberFormat="0" applyFill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164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8" fillId="0" borderId="0"/>
    <xf numFmtId="0" fontId="3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32" borderId="16" applyNumberFormat="0" applyFont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5" fillId="0" borderId="0"/>
    <xf numFmtId="0" fontId="3" fillId="0" borderId="0" applyNumberFormat="0" applyFont="0" applyAlignment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32" borderId="16" applyNumberFormat="0" applyFont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8" fillId="0" borderId="0"/>
    <xf numFmtId="43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15" fillId="0" borderId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15" fillId="0" borderId="0"/>
    <xf numFmtId="44" fontId="1" fillId="0" borderId="0" applyFont="0" applyFill="0" applyBorder="0" applyAlignment="0" applyProtection="0"/>
    <xf numFmtId="0" fontId="15" fillId="0" borderId="0"/>
    <xf numFmtId="43" fontId="15" fillId="0" borderId="0" applyFont="0" applyFill="0" applyBorder="0" applyAlignment="0" applyProtection="0"/>
    <xf numFmtId="0" fontId="15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5" fillId="0" borderId="0"/>
    <xf numFmtId="9" fontId="3" fillId="0" borderId="0" applyFont="0" applyFill="0" applyBorder="0" applyAlignment="0" applyProtection="0"/>
    <xf numFmtId="44" fontId="15" fillId="0" borderId="0" applyFont="0" applyFill="0" applyBorder="0" applyAlignment="0" applyProtection="0"/>
    <xf numFmtId="0" fontId="3" fillId="0" borderId="0"/>
    <xf numFmtId="0" fontId="5" fillId="0" borderId="0"/>
    <xf numFmtId="0" fontId="3" fillId="0" borderId="0"/>
    <xf numFmtId="167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39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3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41" fillId="45" borderId="0" applyNumberFormat="0" applyBorder="0" applyAlignment="0" applyProtection="0"/>
    <xf numFmtId="0" fontId="41" fillId="42" borderId="0" applyNumberFormat="0" applyBorder="0" applyAlignment="0" applyProtection="0"/>
    <xf numFmtId="0" fontId="41" fillId="43" borderId="0" applyNumberFormat="0" applyBorder="0" applyAlignment="0" applyProtection="0"/>
    <xf numFmtId="0" fontId="41" fillId="46" borderId="0" applyNumberFormat="0" applyBorder="0" applyAlignment="0" applyProtection="0"/>
    <xf numFmtId="0" fontId="41" fillId="47" borderId="0" applyNumberFormat="0" applyBorder="0" applyAlignment="0" applyProtection="0"/>
    <xf numFmtId="0" fontId="41" fillId="48" borderId="0" applyNumberFormat="0" applyBorder="0" applyAlignment="0" applyProtection="0"/>
    <xf numFmtId="0" fontId="42" fillId="37" borderId="0" applyNumberFormat="0" applyBorder="0" applyAlignment="0" applyProtection="0"/>
    <xf numFmtId="0" fontId="43" fillId="49" borderId="23" applyNumberFormat="0" applyAlignment="0" applyProtection="0"/>
    <xf numFmtId="0" fontId="44" fillId="50" borderId="24" applyNumberFormat="0" applyAlignment="0" applyProtection="0"/>
    <xf numFmtId="0" fontId="45" fillId="0" borderId="25" applyNumberFormat="0" applyFill="0" applyAlignment="0" applyProtection="0"/>
    <xf numFmtId="0" fontId="41" fillId="51" borderId="0" applyNumberFormat="0" applyBorder="0" applyAlignment="0" applyProtection="0"/>
    <xf numFmtId="0" fontId="41" fillId="52" borderId="0" applyNumberFormat="0" applyBorder="0" applyAlignment="0" applyProtection="0"/>
    <xf numFmtId="0" fontId="41" fillId="53" borderId="0" applyNumberFormat="0" applyBorder="0" applyAlignment="0" applyProtection="0"/>
    <xf numFmtId="0" fontId="41" fillId="46" borderId="0" applyNumberFormat="0" applyBorder="0" applyAlignment="0" applyProtection="0"/>
    <xf numFmtId="0" fontId="41" fillId="47" borderId="0" applyNumberFormat="0" applyBorder="0" applyAlignment="0" applyProtection="0"/>
    <xf numFmtId="0" fontId="41" fillId="54" borderId="0" applyNumberFormat="0" applyBorder="0" applyAlignment="0" applyProtection="0"/>
    <xf numFmtId="0" fontId="46" fillId="40" borderId="23" applyNumberFormat="0" applyAlignment="0" applyProtection="0"/>
    <xf numFmtId="0" fontId="47" fillId="0" borderId="0" applyNumberFormat="0" applyFill="0" applyBorder="0" applyAlignment="0" applyProtection="0">
      <alignment vertical="top"/>
      <protection locked="0"/>
    </xf>
    <xf numFmtId="0" fontId="48" fillId="36" borderId="0" applyNumberFormat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49" fillId="55" borderId="0" applyNumberFormat="0" applyBorder="0" applyAlignment="0" applyProtection="0"/>
    <xf numFmtId="0" fontId="50" fillId="0" borderId="0"/>
    <xf numFmtId="0" fontId="3" fillId="0" borderId="0"/>
    <xf numFmtId="0" fontId="3" fillId="0" borderId="0"/>
    <xf numFmtId="0" fontId="3" fillId="0" borderId="0"/>
    <xf numFmtId="0" fontId="3" fillId="0" borderId="0" applyNumberFormat="0" applyFont="0" applyAlignment="0"/>
    <xf numFmtId="0" fontId="1" fillId="56" borderId="26" applyNumberFormat="0" applyFont="0" applyAlignment="0" applyProtection="0"/>
    <xf numFmtId="9" fontId="1" fillId="0" borderId="0" applyFont="0" applyFill="0" applyBorder="0" applyAlignment="0" applyProtection="0"/>
    <xf numFmtId="9" fontId="3" fillId="0" borderId="0" applyFill="0" applyBorder="0" applyAlignment="0" applyProtection="0"/>
    <xf numFmtId="0" fontId="51" fillId="49" borderId="27" applyNumberFormat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2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28" applyNumberFormat="0" applyFill="0" applyAlignment="0" applyProtection="0"/>
    <xf numFmtId="0" fontId="55" fillId="0" borderId="29" applyNumberFormat="0" applyFill="0" applyAlignment="0" applyProtection="0"/>
    <xf numFmtId="0" fontId="56" fillId="0" borderId="30" applyNumberFormat="0" applyFill="0" applyAlignment="0" applyProtection="0"/>
    <xf numFmtId="0" fontId="56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8" fillId="0" borderId="31" applyNumberFormat="0" applyFill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9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4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4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4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ill="0" applyBorder="0" applyAlignment="0" applyProtection="0"/>
    <xf numFmtId="0" fontId="3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65" fillId="0" borderId="0"/>
    <xf numFmtId="0" fontId="70" fillId="0" borderId="0" applyNumberFormat="0" applyFill="0" applyBorder="0" applyAlignment="0" applyProtection="0"/>
    <xf numFmtId="44" fontId="65" fillId="0" borderId="0" applyFont="0" applyFill="0" applyBorder="0" applyAlignment="0" applyProtection="0"/>
    <xf numFmtId="9" fontId="65" fillId="0" borderId="0" applyFont="0" applyFill="0" applyBorder="0" applyAlignment="0" applyProtection="0"/>
  </cellStyleXfs>
  <cellXfs count="212">
    <xf numFmtId="0" fontId="0" fillId="0" borderId="0" xfId="0"/>
    <xf numFmtId="43" fontId="0" fillId="0" borderId="0" xfId="76" applyFont="1"/>
    <xf numFmtId="0" fontId="0" fillId="0" borderId="0" xfId="0" applyAlignment="1">
      <alignment vertical="center"/>
    </xf>
    <xf numFmtId="0" fontId="0" fillId="0" borderId="0" xfId="0" pivotButton="1" applyAlignment="1">
      <alignment vertical="center"/>
    </xf>
    <xf numFmtId="0" fontId="0" fillId="0" borderId="0" xfId="0" applyAlignment="1">
      <alignment horizontal="left" vertical="center"/>
    </xf>
    <xf numFmtId="44" fontId="0" fillId="0" borderId="0" xfId="0" applyNumberFormat="1"/>
    <xf numFmtId="0" fontId="0" fillId="0" borderId="0" xfId="0" applyAlignment="1">
      <alignment vertical="center" wrapText="1"/>
    </xf>
    <xf numFmtId="44" fontId="0" fillId="0" borderId="0" xfId="34" applyFont="1" applyAlignment="1">
      <alignment horizontal="center" vertical="center"/>
    </xf>
    <xf numFmtId="0" fontId="32" fillId="0" borderId="0" xfId="0" applyFont="1" applyAlignment="1">
      <alignment horizontal="center"/>
    </xf>
    <xf numFmtId="44" fontId="0" fillId="0" borderId="0" xfId="34" applyFont="1"/>
    <xf numFmtId="10" fontId="0" fillId="0" borderId="0" xfId="0" applyNumberFormat="1" applyAlignment="1">
      <alignment horizontal="center" vertical="center"/>
    </xf>
    <xf numFmtId="0" fontId="40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34" fillId="0" borderId="22" xfId="0" applyFont="1" applyBorder="1" applyAlignment="1">
      <alignment horizontal="center"/>
    </xf>
    <xf numFmtId="0" fontId="36" fillId="0" borderId="0" xfId="0" applyFont="1" applyAlignment="1">
      <alignment horizontal="center"/>
    </xf>
    <xf numFmtId="0" fontId="32" fillId="0" borderId="0" xfId="0" applyFont="1" applyAlignment="1">
      <alignment horizontal="center" wrapText="1"/>
    </xf>
    <xf numFmtId="10" fontId="34" fillId="0" borderId="22" xfId="0" applyNumberFormat="1" applyFont="1" applyBorder="1" applyAlignment="1">
      <alignment horizontal="center" vertical="center"/>
    </xf>
    <xf numFmtId="0" fontId="34" fillId="0" borderId="0" xfId="0" applyFont="1"/>
    <xf numFmtId="0" fontId="34" fillId="0" borderId="0" xfId="0" applyFont="1" applyAlignment="1">
      <alignment vertical="center"/>
    </xf>
    <xf numFmtId="0" fontId="34" fillId="0" borderId="0" xfId="0" applyFont="1" applyAlignment="1">
      <alignment wrapText="1"/>
    </xf>
    <xf numFmtId="0" fontId="36" fillId="33" borderId="36" xfId="0" applyFont="1" applyFill="1" applyBorder="1"/>
    <xf numFmtId="0" fontId="36" fillId="33" borderId="37" xfId="0" applyFont="1" applyFill="1" applyBorder="1"/>
    <xf numFmtId="0" fontId="36" fillId="33" borderId="12" xfId="0" applyFont="1" applyFill="1" applyBorder="1"/>
    <xf numFmtId="0" fontId="36" fillId="33" borderId="36" xfId="0" applyFont="1" applyFill="1" applyBorder="1" applyAlignment="1">
      <alignment horizontal="center"/>
    </xf>
    <xf numFmtId="0" fontId="36" fillId="33" borderId="37" xfId="0" applyFont="1" applyFill="1" applyBorder="1" applyAlignment="1">
      <alignment horizontal="center"/>
    </xf>
    <xf numFmtId="0" fontId="36" fillId="33" borderId="11" xfId="0" applyFont="1" applyFill="1" applyBorder="1" applyAlignment="1">
      <alignment horizontal="center"/>
    </xf>
    <xf numFmtId="0" fontId="36" fillId="33" borderId="12" xfId="0" applyFont="1" applyFill="1" applyBorder="1" applyAlignment="1">
      <alignment horizontal="center"/>
    </xf>
    <xf numFmtId="0" fontId="34" fillId="34" borderId="35" xfId="0" applyFont="1" applyFill="1" applyBorder="1" applyAlignment="1">
      <alignment vertical="center" wrapText="1"/>
    </xf>
    <xf numFmtId="0" fontId="60" fillId="0" borderId="0" xfId="0" applyFont="1"/>
    <xf numFmtId="10" fontId="34" fillId="0" borderId="36" xfId="60" applyNumberFormat="1" applyFont="1" applyBorder="1" applyAlignment="1">
      <alignment horizontal="center" vertical="center"/>
    </xf>
    <xf numFmtId="10" fontId="34" fillId="0" borderId="37" xfId="60" applyNumberFormat="1" applyFont="1" applyBorder="1" applyAlignment="1">
      <alignment horizontal="center" vertical="center"/>
    </xf>
    <xf numFmtId="10" fontId="34" fillId="0" borderId="38" xfId="60" applyNumberFormat="1" applyFont="1" applyBorder="1" applyAlignment="1">
      <alignment horizontal="center" vertical="center"/>
    </xf>
    <xf numFmtId="10" fontId="34" fillId="0" borderId="39" xfId="60" applyNumberFormat="1" applyFont="1" applyBorder="1" applyAlignment="1">
      <alignment horizontal="center" vertical="center"/>
    </xf>
    <xf numFmtId="10" fontId="34" fillId="0" borderId="40" xfId="60" applyNumberFormat="1" applyFont="1" applyBorder="1" applyAlignment="1">
      <alignment horizontal="center" vertical="center"/>
    </xf>
    <xf numFmtId="10" fontId="34" fillId="0" borderId="41" xfId="60" applyNumberFormat="1" applyFont="1" applyBorder="1" applyAlignment="1">
      <alignment horizontal="center" vertical="center"/>
    </xf>
    <xf numFmtId="10" fontId="34" fillId="0" borderId="12" xfId="60" applyNumberFormat="1" applyFont="1" applyBorder="1" applyAlignment="1">
      <alignment horizontal="center" vertical="center"/>
    </xf>
    <xf numFmtId="10" fontId="34" fillId="0" borderId="11" xfId="60" applyNumberFormat="1" applyFont="1" applyBorder="1" applyAlignment="1">
      <alignment horizontal="center" vertical="center"/>
    </xf>
    <xf numFmtId="16" fontId="34" fillId="0" borderId="0" xfId="0" applyNumberFormat="1" applyFont="1"/>
    <xf numFmtId="43" fontId="34" fillId="0" borderId="0" xfId="76" applyFont="1"/>
    <xf numFmtId="0" fontId="32" fillId="0" borderId="0" xfId="0" applyFont="1" applyAlignment="1">
      <alignment wrapText="1"/>
    </xf>
    <xf numFmtId="0" fontId="60" fillId="0" borderId="0" xfId="0" applyFont="1" applyAlignment="1">
      <alignment wrapText="1"/>
    </xf>
    <xf numFmtId="10" fontId="34" fillId="0" borderId="22" xfId="0" applyNumberFormat="1" applyFont="1" applyBorder="1" applyAlignment="1">
      <alignment horizontal="center" vertical="center" wrapText="1"/>
    </xf>
    <xf numFmtId="0" fontId="37" fillId="33" borderId="38" xfId="0" applyFont="1" applyFill="1" applyBorder="1" applyAlignment="1">
      <alignment horizontal="center"/>
    </xf>
    <xf numFmtId="0" fontId="37" fillId="33" borderId="39" xfId="0" applyFont="1" applyFill="1" applyBorder="1" applyAlignment="1">
      <alignment horizontal="center"/>
    </xf>
    <xf numFmtId="0" fontId="37" fillId="33" borderId="40" xfId="0" applyFont="1" applyFill="1" applyBorder="1" applyAlignment="1">
      <alignment horizontal="center"/>
    </xf>
    <xf numFmtId="10" fontId="33" fillId="0" borderId="8" xfId="60" applyNumberFormat="1" applyFont="1" applyBorder="1" applyAlignment="1">
      <alignment horizontal="center" vertical="center"/>
    </xf>
    <xf numFmtId="0" fontId="33" fillId="0" borderId="42" xfId="0" applyFont="1" applyBorder="1" applyAlignment="1">
      <alignment vertical="center" wrapText="1"/>
    </xf>
    <xf numFmtId="10" fontId="33" fillId="0" borderId="43" xfId="60" applyNumberFormat="1" applyFont="1" applyBorder="1" applyAlignment="1">
      <alignment horizontal="center" vertical="center"/>
    </xf>
    <xf numFmtId="0" fontId="33" fillId="0" borderId="44" xfId="0" applyFont="1" applyBorder="1" applyAlignment="1">
      <alignment vertical="center" wrapText="1"/>
    </xf>
    <xf numFmtId="10" fontId="33" fillId="0" borderId="45" xfId="60" applyNumberFormat="1" applyFont="1" applyBorder="1" applyAlignment="1">
      <alignment horizontal="center" vertical="center"/>
    </xf>
    <xf numFmtId="10" fontId="33" fillId="0" borderId="46" xfId="60" applyNumberFormat="1" applyFont="1" applyBorder="1" applyAlignment="1">
      <alignment horizontal="center" vertical="center"/>
    </xf>
    <xf numFmtId="0" fontId="34" fillId="0" borderId="34" xfId="0" applyFont="1" applyBorder="1" applyAlignment="1">
      <alignment vertical="center" wrapText="1"/>
    </xf>
    <xf numFmtId="0" fontId="59" fillId="0" borderId="0" xfId="0" applyFont="1" applyAlignment="1" applyProtection="1">
      <alignment horizontal="left"/>
      <protection locked="0"/>
    </xf>
    <xf numFmtId="0" fontId="66" fillId="0" borderId="6" xfId="983" applyFont="1" applyBorder="1" applyAlignment="1" applyProtection="1">
      <alignment horizontal="centerContinuous" vertical="center"/>
      <protection locked="0"/>
    </xf>
    <xf numFmtId="0" fontId="65" fillId="0" borderId="0" xfId="983"/>
    <xf numFmtId="0" fontId="67" fillId="58" borderId="8" xfId="983" applyFont="1" applyFill="1" applyBorder="1" applyAlignment="1">
      <alignment horizontal="center"/>
    </xf>
    <xf numFmtId="0" fontId="65" fillId="0" borderId="3" xfId="983" applyBorder="1"/>
    <xf numFmtId="0" fontId="67" fillId="0" borderId="0" xfId="983" applyFont="1"/>
    <xf numFmtId="0" fontId="65" fillId="0" borderId="8" xfId="983" applyBorder="1" applyAlignment="1">
      <alignment horizontal="center" vertical="center"/>
    </xf>
    <xf numFmtId="0" fontId="65" fillId="0" borderId="8" xfId="983" applyBorder="1" applyAlignment="1">
      <alignment horizontal="center" vertical="center" wrapText="1"/>
    </xf>
    <xf numFmtId="0" fontId="69" fillId="61" borderId="8" xfId="983" applyFont="1" applyFill="1" applyBorder="1" applyAlignment="1">
      <alignment horizontal="center"/>
    </xf>
    <xf numFmtId="0" fontId="65" fillId="61" borderId="8" xfId="983" applyFill="1" applyBorder="1" applyAlignment="1">
      <alignment horizontal="center" vertical="center" wrapText="1"/>
    </xf>
    <xf numFmtId="0" fontId="65" fillId="0" borderId="0" xfId="983" applyAlignment="1">
      <alignment vertical="center"/>
    </xf>
    <xf numFmtId="0" fontId="69" fillId="0" borderId="8" xfId="983" applyFont="1" applyBorder="1" applyAlignment="1">
      <alignment horizontal="center"/>
    </xf>
    <xf numFmtId="0" fontId="67" fillId="0" borderId="3" xfId="983" applyFont="1" applyBorder="1"/>
    <xf numFmtId="0" fontId="71" fillId="0" borderId="8" xfId="984" applyFont="1" applyBorder="1" applyAlignment="1">
      <alignment horizontal="center" vertical="center" wrapText="1"/>
    </xf>
    <xf numFmtId="0" fontId="70" fillId="0" borderId="8" xfId="984" applyBorder="1" applyAlignment="1">
      <alignment horizontal="center" vertical="center" wrapText="1"/>
    </xf>
    <xf numFmtId="0" fontId="70" fillId="61" borderId="8" xfId="984" applyFill="1" applyBorder="1" applyAlignment="1">
      <alignment horizontal="center" vertical="center" wrapText="1"/>
    </xf>
    <xf numFmtId="0" fontId="71" fillId="61" borderId="8" xfId="984" applyFont="1" applyFill="1" applyBorder="1" applyAlignment="1">
      <alignment horizontal="center" vertical="center" wrapText="1"/>
    </xf>
    <xf numFmtId="0" fontId="69" fillId="0" borderId="8" xfId="983" applyFont="1" applyBorder="1" applyAlignment="1">
      <alignment horizontal="center" vertical="center"/>
    </xf>
    <xf numFmtId="0" fontId="69" fillId="61" borderId="8" xfId="983" applyFont="1" applyFill="1" applyBorder="1" applyAlignment="1">
      <alignment horizontal="center" vertical="center" wrapText="1"/>
    </xf>
    <xf numFmtId="0" fontId="69" fillId="61" borderId="8" xfId="983" applyFont="1" applyFill="1" applyBorder="1" applyAlignment="1">
      <alignment horizontal="center" vertical="center"/>
    </xf>
    <xf numFmtId="0" fontId="67" fillId="0" borderId="3" xfId="983" applyFont="1" applyBorder="1" applyAlignment="1">
      <alignment vertical="center"/>
    </xf>
    <xf numFmtId="0" fontId="67" fillId="0" borderId="0" xfId="983" applyFont="1" applyAlignment="1">
      <alignment vertical="center"/>
    </xf>
    <xf numFmtId="14" fontId="69" fillId="0" borderId="8" xfId="983" applyNumberFormat="1" applyFont="1" applyBorder="1" applyAlignment="1">
      <alignment horizontal="center"/>
    </xf>
    <xf numFmtId="14" fontId="69" fillId="61" borderId="8" xfId="983" applyNumberFormat="1" applyFont="1" applyFill="1" applyBorder="1" applyAlignment="1">
      <alignment horizontal="center"/>
    </xf>
    <xf numFmtId="0" fontId="72" fillId="0" borderId="8" xfId="983" applyFont="1" applyBorder="1" applyAlignment="1">
      <alignment horizontal="center" vertical="center"/>
    </xf>
    <xf numFmtId="0" fontId="72" fillId="61" borderId="8" xfId="983" applyFont="1" applyFill="1" applyBorder="1" applyAlignment="1">
      <alignment horizontal="center" vertical="center"/>
    </xf>
    <xf numFmtId="0" fontId="67" fillId="0" borderId="47" xfId="983" applyFont="1" applyBorder="1" applyAlignment="1">
      <alignment horizontal="center" vertical="center" wrapText="1"/>
    </xf>
    <xf numFmtId="0" fontId="67" fillId="0" borderId="1" xfId="983" applyFont="1" applyBorder="1" applyAlignment="1">
      <alignment horizontal="center" vertical="center"/>
    </xf>
    <xf numFmtId="0" fontId="67" fillId="0" borderId="50" xfId="983" applyFont="1" applyBorder="1" applyAlignment="1">
      <alignment horizontal="center" vertical="center" wrapText="1"/>
    </xf>
    <xf numFmtId="0" fontId="67" fillId="0" borderId="9" xfId="983" applyFont="1" applyBorder="1" applyAlignment="1">
      <alignment horizontal="center" vertical="center" wrapText="1"/>
    </xf>
    <xf numFmtId="0" fontId="67" fillId="0" borderId="0" xfId="983" applyFont="1" applyAlignment="1">
      <alignment horizontal="center" vertical="center"/>
    </xf>
    <xf numFmtId="0" fontId="37" fillId="0" borderId="8" xfId="983" applyFont="1" applyBorder="1" applyAlignment="1">
      <alignment horizontal="center" vertical="center" wrapText="1"/>
    </xf>
    <xf numFmtId="0" fontId="37" fillId="0" borderId="8" xfId="983" applyFont="1" applyBorder="1" applyAlignment="1">
      <alignment horizontal="justify" vertical="center" wrapText="1"/>
    </xf>
    <xf numFmtId="44" fontId="69" fillId="0" borderId="8" xfId="985" applyFont="1" applyBorder="1" applyAlignment="1">
      <alignment vertical="center"/>
    </xf>
    <xf numFmtId="44" fontId="69" fillId="0" borderId="8" xfId="985" applyFont="1" applyBorder="1" applyAlignment="1">
      <alignment horizontal="center" vertical="center"/>
    </xf>
    <xf numFmtId="44" fontId="69" fillId="61" borderId="8" xfId="985" applyFont="1" applyFill="1" applyBorder="1" applyAlignment="1">
      <alignment horizontal="center" vertical="center"/>
    </xf>
    <xf numFmtId="44" fontId="64" fillId="59" borderId="8" xfId="986" applyNumberFormat="1" applyFont="1" applyFill="1" applyBorder="1" applyAlignment="1" applyProtection="1">
      <alignment horizontal="center" vertical="center"/>
    </xf>
    <xf numFmtId="10" fontId="63" fillId="59" borderId="8" xfId="986" applyNumberFormat="1" applyFont="1" applyFill="1" applyBorder="1" applyAlignment="1" applyProtection="1">
      <alignment horizontal="center" vertical="center"/>
    </xf>
    <xf numFmtId="10" fontId="36" fillId="59" borderId="8" xfId="986" applyNumberFormat="1" applyFont="1" applyFill="1" applyBorder="1" applyAlignment="1" applyProtection="1">
      <alignment horizontal="center" vertical="center"/>
    </xf>
    <xf numFmtId="43" fontId="33" fillId="0" borderId="8" xfId="387" applyFont="1" applyFill="1" applyBorder="1" applyAlignment="1" applyProtection="1">
      <alignment horizontal="center" vertical="center"/>
    </xf>
    <xf numFmtId="0" fontId="69" fillId="0" borderId="0" xfId="983" applyFont="1" applyAlignment="1">
      <alignment vertical="center"/>
    </xf>
    <xf numFmtId="44" fontId="69" fillId="62" borderId="8" xfId="985" applyFont="1" applyFill="1" applyBorder="1" applyAlignment="1">
      <alignment horizontal="center" vertical="center"/>
    </xf>
    <xf numFmtId="10" fontId="73" fillId="59" borderId="8" xfId="986" applyNumberFormat="1" applyFont="1" applyFill="1" applyBorder="1" applyAlignment="1" applyProtection="1">
      <alignment horizontal="center" vertical="center" wrapText="1"/>
    </xf>
    <xf numFmtId="44" fontId="69" fillId="0" borderId="8" xfId="985" applyFont="1" applyBorder="1" applyAlignment="1">
      <alignment horizontal="center" vertical="center" wrapText="1"/>
    </xf>
    <xf numFmtId="44" fontId="69" fillId="61" borderId="8" xfId="985" applyFont="1" applyFill="1" applyBorder="1" applyAlignment="1">
      <alignment horizontal="center" vertical="center" wrapText="1"/>
    </xf>
    <xf numFmtId="0" fontId="67" fillId="0" borderId="0" xfId="983" applyFont="1" applyAlignment="1">
      <alignment horizontal="center"/>
    </xf>
    <xf numFmtId="0" fontId="69" fillId="0" borderId="8" xfId="983" applyFont="1" applyBorder="1" applyAlignment="1">
      <alignment horizontal="center" vertical="center" wrapText="1"/>
    </xf>
    <xf numFmtId="0" fontId="69" fillId="0" borderId="0" xfId="983" applyFont="1" applyAlignment="1">
      <alignment horizontal="center" vertical="center"/>
    </xf>
    <xf numFmtId="170" fontId="69" fillId="0" borderId="0" xfId="983" applyNumberFormat="1" applyFont="1" applyAlignment="1">
      <alignment horizontal="center" vertical="center"/>
    </xf>
    <xf numFmtId="14" fontId="69" fillId="0" borderId="8" xfId="983" applyNumberFormat="1" applyFont="1" applyBorder="1" applyAlignment="1">
      <alignment horizontal="center" vertical="center"/>
    </xf>
    <xf numFmtId="14" fontId="69" fillId="0" borderId="0" xfId="983" applyNumberFormat="1" applyFont="1" applyAlignment="1">
      <alignment horizontal="center" vertical="center"/>
    </xf>
    <xf numFmtId="16" fontId="69" fillId="0" borderId="8" xfId="983" applyNumberFormat="1" applyFont="1" applyBorder="1" applyAlignment="1">
      <alignment horizontal="center" vertical="center"/>
    </xf>
    <xf numFmtId="0" fontId="69" fillId="0" borderId="0" xfId="983" applyFont="1" applyAlignment="1">
      <alignment horizontal="center"/>
    </xf>
    <xf numFmtId="10" fontId="36" fillId="59" borderId="8" xfId="986" applyNumberFormat="1" applyFont="1" applyFill="1" applyBorder="1" applyAlignment="1" applyProtection="1">
      <alignment horizontal="center" vertical="center" wrapText="1"/>
    </xf>
    <xf numFmtId="44" fontId="74" fillId="0" borderId="8" xfId="985" applyFont="1" applyBorder="1" applyAlignment="1">
      <alignment horizontal="center" vertical="center"/>
    </xf>
    <xf numFmtId="170" fontId="65" fillId="0" borderId="0" xfId="983" applyNumberFormat="1"/>
    <xf numFmtId="0" fontId="65" fillId="0" borderId="0" xfId="983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9" xfId="0" applyBorder="1"/>
    <xf numFmtId="0" fontId="39" fillId="0" borderId="3" xfId="0" applyFont="1" applyBorder="1" applyAlignment="1" applyProtection="1">
      <alignment vertical="center"/>
      <protection locked="0"/>
    </xf>
    <xf numFmtId="0" fontId="0" fillId="0" borderId="4" xfId="0" applyBorder="1"/>
    <xf numFmtId="0" fontId="37" fillId="0" borderId="3" xfId="0" applyFont="1" applyBorder="1" applyAlignment="1" applyProtection="1">
      <alignment horizontal="left" vertical="center" wrapText="1"/>
      <protection locked="0"/>
    </xf>
    <xf numFmtId="0" fontId="34" fillId="0" borderId="3" xfId="0" applyFont="1" applyBorder="1"/>
    <xf numFmtId="14" fontId="0" fillId="0" borderId="0" xfId="0" applyNumberFormat="1"/>
    <xf numFmtId="43" fontId="0" fillId="0" borderId="0" xfId="141" applyFont="1"/>
    <xf numFmtId="0" fontId="36" fillId="0" borderId="3" xfId="0" applyFont="1" applyBorder="1"/>
    <xf numFmtId="10" fontId="59" fillId="57" borderId="0" xfId="60" applyNumberFormat="1" applyFont="1" applyFill="1" applyBorder="1" applyAlignment="1">
      <alignment horizontal="left"/>
    </xf>
    <xf numFmtId="10" fontId="59" fillId="0" borderId="0" xfId="60" applyNumberFormat="1" applyFont="1" applyFill="1" applyBorder="1" applyAlignment="1">
      <alignment horizontal="left"/>
    </xf>
    <xf numFmtId="10" fontId="59" fillId="57" borderId="0" xfId="0" applyNumberFormat="1" applyFont="1" applyFill="1" applyAlignment="1">
      <alignment horizontal="left"/>
    </xf>
    <xf numFmtId="0" fontId="59" fillId="0" borderId="0" xfId="0" applyFont="1" applyAlignment="1">
      <alignment horizontal="left"/>
    </xf>
    <xf numFmtId="0" fontId="36" fillId="0" borderId="3" xfId="0" applyFont="1" applyBorder="1" applyAlignment="1">
      <alignment vertical="top"/>
    </xf>
    <xf numFmtId="0" fontId="0" fillId="0" borderId="3" xfId="0" applyBorder="1"/>
    <xf numFmtId="0" fontId="31" fillId="0" borderId="8" xfId="0" applyFont="1" applyBorder="1" applyAlignment="1">
      <alignment horizontal="center" vertical="center"/>
    </xf>
    <xf numFmtId="0" fontId="31" fillId="0" borderId="8" xfId="0" applyFont="1" applyBorder="1"/>
    <xf numFmtId="10" fontId="30" fillId="0" borderId="8" xfId="60" applyNumberFormat="1" applyFont="1" applyBorder="1" applyAlignment="1">
      <alignment horizontal="center"/>
    </xf>
    <xf numFmtId="0" fontId="61" fillId="0" borderId="8" xfId="0" applyFont="1" applyBorder="1" applyAlignment="1">
      <alignment horizontal="center" vertical="center"/>
    </xf>
    <xf numFmtId="0" fontId="61" fillId="0" borderId="8" xfId="0" applyFont="1" applyBorder="1" applyAlignment="1">
      <alignment vertical="center"/>
    </xf>
    <xf numFmtId="10" fontId="61" fillId="0" borderId="8" xfId="60" applyNumberFormat="1" applyFont="1" applyBorder="1" applyAlignment="1">
      <alignment horizontal="center"/>
    </xf>
    <xf numFmtId="43" fontId="31" fillId="0" borderId="0" xfId="0" applyNumberFormat="1" applyFont="1"/>
    <xf numFmtId="43" fontId="0" fillId="0" borderId="0" xfId="0" applyNumberFormat="1"/>
    <xf numFmtId="0" fontId="61" fillId="0" borderId="8" xfId="0" applyFont="1" applyBorder="1" applyAlignment="1">
      <alignment vertical="center" wrapText="1"/>
    </xf>
    <xf numFmtId="169" fontId="0" fillId="0" borderId="0" xfId="60" applyNumberFormat="1" applyFont="1"/>
    <xf numFmtId="0" fontId="32" fillId="58" borderId="0" xfId="0" applyFont="1" applyFill="1" applyAlignment="1">
      <alignment vertical="center"/>
    </xf>
    <xf numFmtId="0" fontId="0" fillId="58" borderId="0" xfId="0" applyFill="1"/>
    <xf numFmtId="10" fontId="32" fillId="58" borderId="0" xfId="60" applyNumberFormat="1" applyFont="1" applyFill="1" applyBorder="1" applyAlignment="1">
      <alignment horizontal="center"/>
    </xf>
    <xf numFmtId="10" fontId="0" fillId="0" borderId="0" xfId="60" applyNumberFormat="1" applyFont="1"/>
    <xf numFmtId="0" fontId="31" fillId="0" borderId="3" xfId="0" applyFont="1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31" fillId="0" borderId="0" xfId="0" applyFont="1"/>
    <xf numFmtId="0" fontId="76" fillId="63" borderId="53" xfId="0" applyFont="1" applyFill="1" applyBorder="1" applyAlignment="1">
      <alignment horizontal="left" vertical="center" wrapText="1"/>
    </xf>
    <xf numFmtId="0" fontId="76" fillId="63" borderId="54" xfId="0" applyFont="1" applyFill="1" applyBorder="1" applyAlignment="1">
      <alignment horizontal="left" vertical="center" wrapText="1"/>
    </xf>
    <xf numFmtId="0" fontId="75" fillId="63" borderId="56" xfId="0" applyFont="1" applyFill="1" applyBorder="1" applyAlignment="1">
      <alignment horizontal="justify" vertical="center" wrapText="1"/>
    </xf>
    <xf numFmtId="0" fontId="75" fillId="63" borderId="56" xfId="0" applyFont="1" applyFill="1" applyBorder="1" applyAlignment="1">
      <alignment horizontal="left" vertical="center" wrapText="1"/>
    </xf>
    <xf numFmtId="0" fontId="75" fillId="63" borderId="56" xfId="0" applyFont="1" applyFill="1" applyBorder="1" applyAlignment="1">
      <alignment horizontal="center" vertical="center" wrapText="1"/>
    </xf>
    <xf numFmtId="0" fontId="77" fillId="64" borderId="55" xfId="0" applyFont="1" applyFill="1" applyBorder="1" applyAlignment="1">
      <alignment horizontal="center" vertical="center" wrapText="1"/>
    </xf>
    <xf numFmtId="0" fontId="78" fillId="64" borderId="56" xfId="0" applyFont="1" applyFill="1" applyBorder="1" applyAlignment="1">
      <alignment horizontal="center" vertical="center" wrapText="1"/>
    </xf>
    <xf numFmtId="0" fontId="78" fillId="0" borderId="57" xfId="0" applyFont="1" applyBorder="1" applyAlignment="1">
      <alignment horizontal="left" vertical="center" wrapText="1"/>
    </xf>
    <xf numFmtId="0" fontId="78" fillId="0" borderId="55" xfId="0" applyFont="1" applyBorder="1" applyAlignment="1">
      <alignment horizontal="left" vertical="center" wrapText="1"/>
    </xf>
    <xf numFmtId="0" fontId="78" fillId="0" borderId="56" xfId="0" applyFont="1" applyBorder="1" applyAlignment="1">
      <alignment horizontal="center" vertical="center" wrapText="1"/>
    </xf>
    <xf numFmtId="0" fontId="78" fillId="0" borderId="55" xfId="0" applyFont="1" applyBorder="1" applyAlignment="1">
      <alignment horizontal="justify" vertical="center" wrapText="1"/>
    </xf>
    <xf numFmtId="0" fontId="79" fillId="0" borderId="58" xfId="0" applyFont="1" applyBorder="1" applyAlignment="1">
      <alignment horizontal="justify" vertical="center" wrapText="1"/>
    </xf>
    <xf numFmtId="0" fontId="79" fillId="0" borderId="58" xfId="0" applyFont="1" applyBorder="1" applyAlignment="1">
      <alignment horizontal="center" vertical="center" wrapText="1"/>
    </xf>
    <xf numFmtId="0" fontId="79" fillId="0" borderId="58" xfId="0" applyFont="1" applyBorder="1" applyAlignment="1">
      <alignment horizontal="left" vertical="center" wrapText="1" indent="1"/>
    </xf>
    <xf numFmtId="0" fontId="80" fillId="0" borderId="58" xfId="0" applyFont="1" applyBorder="1" applyAlignment="1">
      <alignment horizontal="left" vertical="center" wrapText="1" indent="1"/>
    </xf>
    <xf numFmtId="0" fontId="80" fillId="0" borderId="58" xfId="0" applyFont="1" applyBorder="1" applyAlignment="1">
      <alignment vertical="center" wrapText="1"/>
    </xf>
    <xf numFmtId="0" fontId="80" fillId="0" borderId="58" xfId="0" applyFont="1" applyBorder="1" applyAlignment="1">
      <alignment horizontal="center" vertical="center" wrapText="1"/>
    </xf>
    <xf numFmtId="0" fontId="81" fillId="0" borderId="0" xfId="0" applyFont="1" applyAlignment="1">
      <alignment vertical="center"/>
    </xf>
    <xf numFmtId="0" fontId="0" fillId="34" borderId="3" xfId="0" applyFill="1" applyBorder="1"/>
    <xf numFmtId="0" fontId="0" fillId="34" borderId="0" xfId="0" applyFill="1"/>
    <xf numFmtId="0" fontId="0" fillId="34" borderId="4" xfId="0" applyFill="1" applyBorder="1"/>
    <xf numFmtId="0" fontId="32" fillId="34" borderId="0" xfId="0" applyFont="1" applyFill="1" applyAlignment="1">
      <alignment vertical="center"/>
    </xf>
    <xf numFmtId="10" fontId="32" fillId="34" borderId="0" xfId="60" applyNumberFormat="1" applyFont="1" applyFill="1" applyBorder="1" applyAlignment="1">
      <alignment horizontal="center"/>
    </xf>
    <xf numFmtId="0" fontId="31" fillId="34" borderId="0" xfId="0" applyFont="1" applyFill="1" applyBorder="1" applyAlignment="1">
      <alignment horizontal="center" vertical="center"/>
    </xf>
    <xf numFmtId="0" fontId="31" fillId="34" borderId="0" xfId="0" applyFont="1" applyFill="1" applyBorder="1"/>
    <xf numFmtId="10" fontId="30" fillId="34" borderId="0" xfId="60" applyNumberFormat="1" applyFont="1" applyFill="1" applyBorder="1" applyAlignment="1">
      <alignment horizontal="center"/>
    </xf>
    <xf numFmtId="0" fontId="61" fillId="34" borderId="0" xfId="0" applyFont="1" applyFill="1" applyBorder="1" applyAlignment="1">
      <alignment horizontal="center" vertical="center"/>
    </xf>
    <xf numFmtId="0" fontId="61" fillId="34" borderId="0" xfId="0" applyFont="1" applyFill="1" applyBorder="1" applyAlignment="1">
      <alignment vertical="center"/>
    </xf>
    <xf numFmtId="10" fontId="61" fillId="34" borderId="0" xfId="60" applyNumberFormat="1" applyFont="1" applyFill="1" applyBorder="1" applyAlignment="1">
      <alignment horizontal="center"/>
    </xf>
    <xf numFmtId="0" fontId="39" fillId="0" borderId="0" xfId="0" applyFont="1" applyAlignment="1">
      <alignment horizontal="center"/>
    </xf>
    <xf numFmtId="0" fontId="78" fillId="0" borderId="51" xfId="0" applyFont="1" applyBorder="1" applyAlignment="1">
      <alignment horizontal="center" vertical="center" wrapText="1"/>
    </xf>
    <xf numFmtId="0" fontId="78" fillId="0" borderId="55" xfId="0" applyFont="1" applyBorder="1" applyAlignment="1">
      <alignment horizontal="center" vertical="center" wrapText="1"/>
    </xf>
    <xf numFmtId="0" fontId="75" fillId="63" borderId="51" xfId="0" applyFont="1" applyFill="1" applyBorder="1" applyAlignment="1">
      <alignment horizontal="center" vertical="center" wrapText="1"/>
    </xf>
    <xf numFmtId="0" fontId="75" fillId="63" borderId="55" xfId="0" applyFont="1" applyFill="1" applyBorder="1" applyAlignment="1">
      <alignment horizontal="center" vertical="center" wrapText="1"/>
    </xf>
    <xf numFmtId="0" fontId="75" fillId="63" borderId="52" xfId="0" applyFont="1" applyFill="1" applyBorder="1" applyAlignment="1">
      <alignment horizontal="left" vertical="center" wrapText="1" indent="15"/>
    </xf>
    <xf numFmtId="0" fontId="75" fillId="63" borderId="53" xfId="0" applyFont="1" applyFill="1" applyBorder="1" applyAlignment="1">
      <alignment horizontal="left" vertical="center" wrapText="1" indent="15"/>
    </xf>
    <xf numFmtId="0" fontId="66" fillId="0" borderId="0" xfId="983" applyFont="1" applyAlignment="1" applyProtection="1">
      <alignment horizontal="center" vertical="center"/>
      <protection locked="0"/>
    </xf>
    <xf numFmtId="0" fontId="67" fillId="58" borderId="47" xfId="983" applyFont="1" applyFill="1" applyBorder="1" applyAlignment="1">
      <alignment horizontal="center"/>
    </xf>
    <xf numFmtId="0" fontId="67" fillId="58" borderId="48" xfId="983" applyFont="1" applyFill="1" applyBorder="1" applyAlignment="1">
      <alignment horizontal="center"/>
    </xf>
    <xf numFmtId="0" fontId="67" fillId="58" borderId="49" xfId="983" applyFont="1" applyFill="1" applyBorder="1" applyAlignment="1">
      <alignment horizontal="center"/>
    </xf>
    <xf numFmtId="0" fontId="67" fillId="0" borderId="0" xfId="983" applyFont="1" applyAlignment="1">
      <alignment horizontal="center"/>
    </xf>
    <xf numFmtId="0" fontId="65" fillId="60" borderId="1" xfId="983" applyFill="1" applyBorder="1" applyAlignment="1">
      <alignment horizontal="center" vertical="center"/>
    </xf>
    <xf numFmtId="0" fontId="65" fillId="60" borderId="3" xfId="983" applyFill="1" applyBorder="1" applyAlignment="1">
      <alignment horizontal="center" vertical="center"/>
    </xf>
    <xf numFmtId="0" fontId="65" fillId="60" borderId="5" xfId="983" applyFill="1" applyBorder="1" applyAlignment="1">
      <alignment horizontal="center" vertical="center"/>
    </xf>
    <xf numFmtId="0" fontId="65" fillId="60" borderId="8" xfId="983" applyFill="1" applyBorder="1" applyAlignment="1">
      <alignment horizontal="center" vertical="center"/>
    </xf>
    <xf numFmtId="0" fontId="68" fillId="0" borderId="8" xfId="983" applyFont="1" applyBorder="1" applyAlignment="1">
      <alignment horizontal="left" vertical="center"/>
    </xf>
    <xf numFmtId="0" fontId="68" fillId="0" borderId="8" xfId="983" applyFont="1" applyBorder="1" applyAlignment="1">
      <alignment horizontal="left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39" fillId="0" borderId="3" xfId="0" applyFont="1" applyBorder="1" applyAlignment="1" applyProtection="1">
      <alignment horizontal="center" vertical="center"/>
      <protection locked="0"/>
    </xf>
    <xf numFmtId="0" fontId="39" fillId="0" borderId="0" xfId="0" applyFont="1" applyAlignment="1" applyProtection="1">
      <alignment horizontal="center" vertical="center"/>
      <protection locked="0"/>
    </xf>
    <xf numFmtId="0" fontId="39" fillId="0" borderId="4" xfId="0" applyFont="1" applyBorder="1" applyAlignment="1" applyProtection="1">
      <alignment horizontal="center" vertical="center"/>
      <protection locked="0"/>
    </xf>
    <xf numFmtId="0" fontId="82" fillId="0" borderId="0" xfId="0" applyFont="1" applyAlignment="1">
      <alignment horizontal="center" wrapText="1"/>
    </xf>
    <xf numFmtId="0" fontId="82" fillId="0" borderId="4" xfId="0" applyFont="1" applyBorder="1" applyAlignment="1">
      <alignment horizontal="center" wrapText="1"/>
    </xf>
    <xf numFmtId="0" fontId="35" fillId="0" borderId="0" xfId="0" applyFont="1" applyAlignment="1">
      <alignment horizontal="left" vertical="center" wrapText="1"/>
    </xf>
    <xf numFmtId="0" fontId="35" fillId="0" borderId="4" xfId="0" applyFont="1" applyBorder="1" applyAlignment="1">
      <alignment horizontal="left" vertical="center" wrapText="1"/>
    </xf>
    <xf numFmtId="0" fontId="59" fillId="0" borderId="0" xfId="0" applyFont="1" applyAlignment="1">
      <alignment horizontal="left" vertical="top" wrapText="1"/>
    </xf>
    <xf numFmtId="0" fontId="59" fillId="0" borderId="4" xfId="0" applyFont="1" applyBorder="1" applyAlignment="1">
      <alignment horizontal="left" vertical="top" wrapText="1"/>
    </xf>
    <xf numFmtId="0" fontId="36" fillId="33" borderId="11" xfId="0" applyFont="1" applyFill="1" applyBorder="1" applyAlignment="1">
      <alignment horizontal="center"/>
    </xf>
    <xf numFmtId="0" fontId="36" fillId="33" borderId="12" xfId="0" applyFont="1" applyFill="1" applyBorder="1" applyAlignment="1">
      <alignment horizontal="center"/>
    </xf>
    <xf numFmtId="0" fontId="36" fillId="33" borderId="10" xfId="0" applyFont="1" applyFill="1" applyBorder="1" applyAlignment="1">
      <alignment horizontal="center"/>
    </xf>
    <xf numFmtId="0" fontId="37" fillId="33" borderId="35" xfId="0" applyFont="1" applyFill="1" applyBorder="1" applyAlignment="1">
      <alignment horizontal="center" vertical="center" wrapText="1"/>
    </xf>
    <xf numFmtId="0" fontId="37" fillId="33" borderId="32" xfId="0" applyFont="1" applyFill="1" applyBorder="1" applyAlignment="1">
      <alignment horizontal="center" vertical="center" wrapText="1"/>
    </xf>
    <xf numFmtId="0" fontId="37" fillId="33" borderId="10" xfId="0" applyFont="1" applyFill="1" applyBorder="1" applyAlignment="1">
      <alignment horizontal="center" vertical="center" wrapText="1"/>
    </xf>
    <xf numFmtId="0" fontId="37" fillId="33" borderId="11" xfId="0" applyFont="1" applyFill="1" applyBorder="1" applyAlignment="1">
      <alignment horizontal="center" vertical="center" wrapText="1"/>
    </xf>
    <xf numFmtId="0" fontId="37" fillId="33" borderId="12" xfId="0" applyFont="1" applyFill="1" applyBorder="1" applyAlignment="1">
      <alignment horizontal="center" vertical="center" wrapText="1"/>
    </xf>
    <xf numFmtId="0" fontId="36" fillId="33" borderId="35" xfId="0" applyFont="1" applyFill="1" applyBorder="1" applyAlignment="1">
      <alignment horizontal="center" vertical="center" wrapText="1"/>
    </xf>
    <xf numFmtId="0" fontId="36" fillId="33" borderId="33" xfId="0" applyFont="1" applyFill="1" applyBorder="1" applyAlignment="1">
      <alignment horizontal="center" vertical="center" wrapText="1"/>
    </xf>
  </cellXfs>
  <cellStyles count="987">
    <cellStyle name="20% - Ênfase1" xfId="1" builtinId="30" customBuiltin="1"/>
    <cellStyle name="20% - Ênfase1 2" xfId="193" xr:uid="{00000000-0005-0000-0000-000001000000}"/>
    <cellStyle name="20% - Ênfase2" xfId="2" builtinId="34" customBuiltin="1"/>
    <cellStyle name="20% - Ênfase2 2" xfId="194" xr:uid="{00000000-0005-0000-0000-000003000000}"/>
    <cellStyle name="20% - Ênfase3" xfId="3" builtinId="38" customBuiltin="1"/>
    <cellStyle name="20% - Ênfase3 2" xfId="195" xr:uid="{00000000-0005-0000-0000-000005000000}"/>
    <cellStyle name="20% - Ênfase4" xfId="4" builtinId="42" customBuiltin="1"/>
    <cellStyle name="20% - Ênfase4 2" xfId="196" xr:uid="{00000000-0005-0000-0000-000007000000}"/>
    <cellStyle name="20% - Ênfase5" xfId="5" builtinId="46" customBuiltin="1"/>
    <cellStyle name="20% - Ênfase5 2" xfId="197" xr:uid="{00000000-0005-0000-0000-000009000000}"/>
    <cellStyle name="20% - Ênfase6" xfId="6" builtinId="50" customBuiltin="1"/>
    <cellStyle name="20% - Ênfase6 2" xfId="198" xr:uid="{00000000-0005-0000-0000-00000B000000}"/>
    <cellStyle name="40% - Ênfase1" xfId="7" builtinId="31" customBuiltin="1"/>
    <cellStyle name="40% - Ênfase1 2" xfId="199" xr:uid="{00000000-0005-0000-0000-00000D000000}"/>
    <cellStyle name="40% - Ênfase2" xfId="8" builtinId="35" customBuiltin="1"/>
    <cellStyle name="40% - Ênfase2 2" xfId="200" xr:uid="{00000000-0005-0000-0000-00000F000000}"/>
    <cellStyle name="40% - Ênfase3" xfId="9" builtinId="39" customBuiltin="1"/>
    <cellStyle name="40% - Ênfase3 2" xfId="201" xr:uid="{00000000-0005-0000-0000-000011000000}"/>
    <cellStyle name="40% - Ênfase4" xfId="10" builtinId="43" customBuiltin="1"/>
    <cellStyle name="40% - Ênfase4 2" xfId="202" xr:uid="{00000000-0005-0000-0000-000013000000}"/>
    <cellStyle name="40% - Ênfase5" xfId="11" builtinId="47" customBuiltin="1"/>
    <cellStyle name="40% - Ênfase5 2" xfId="203" xr:uid="{00000000-0005-0000-0000-000015000000}"/>
    <cellStyle name="40% - Ênfase6" xfId="12" builtinId="51" customBuiltin="1"/>
    <cellStyle name="40% - Ênfase6 2" xfId="204" xr:uid="{00000000-0005-0000-0000-000017000000}"/>
    <cellStyle name="60% - Ênfase1" xfId="13" builtinId="32" customBuiltin="1"/>
    <cellStyle name="60% - Ênfase1 2" xfId="205" xr:uid="{00000000-0005-0000-0000-000019000000}"/>
    <cellStyle name="60% - Ênfase2" xfId="14" builtinId="36" customBuiltin="1"/>
    <cellStyle name="60% - Ênfase2 2" xfId="206" xr:uid="{00000000-0005-0000-0000-00001B000000}"/>
    <cellStyle name="60% - Ênfase3" xfId="15" builtinId="40" customBuiltin="1"/>
    <cellStyle name="60% - Ênfase3 2" xfId="207" xr:uid="{00000000-0005-0000-0000-00001D000000}"/>
    <cellStyle name="60% - Ênfase4" xfId="16" builtinId="44" customBuiltin="1"/>
    <cellStyle name="60% - Ênfase4 2" xfId="208" xr:uid="{00000000-0005-0000-0000-00001F000000}"/>
    <cellStyle name="60% - Ênfase5" xfId="17" builtinId="48" customBuiltin="1"/>
    <cellStyle name="60% - Ênfase5 2" xfId="209" xr:uid="{00000000-0005-0000-0000-000021000000}"/>
    <cellStyle name="60% - Ênfase6" xfId="18" builtinId="52" customBuiltin="1"/>
    <cellStyle name="60% - Ênfase6 2" xfId="210" xr:uid="{00000000-0005-0000-0000-000023000000}"/>
    <cellStyle name="Bom" xfId="19" builtinId="26" customBuiltin="1"/>
    <cellStyle name="Bom 2" xfId="211" xr:uid="{00000000-0005-0000-0000-000025000000}"/>
    <cellStyle name="Cálculo" xfId="20" builtinId="22" customBuiltin="1"/>
    <cellStyle name="Cálculo 2" xfId="212" xr:uid="{00000000-0005-0000-0000-000027000000}"/>
    <cellStyle name="Célula de Verificação" xfId="21" builtinId="23" customBuiltin="1"/>
    <cellStyle name="Célula de Verificação 2" xfId="213" xr:uid="{00000000-0005-0000-0000-000029000000}"/>
    <cellStyle name="Célula Vinculada" xfId="22" builtinId="24" customBuiltin="1"/>
    <cellStyle name="Célula Vinculada 2" xfId="214" xr:uid="{00000000-0005-0000-0000-00002B000000}"/>
    <cellStyle name="Ênfase1" xfId="23" builtinId="29" customBuiltin="1"/>
    <cellStyle name="Ênfase1 2" xfId="215" xr:uid="{00000000-0005-0000-0000-00002D000000}"/>
    <cellStyle name="Ênfase2" xfId="24" builtinId="33" customBuiltin="1"/>
    <cellStyle name="Ênfase2 2" xfId="216" xr:uid="{00000000-0005-0000-0000-00002F000000}"/>
    <cellStyle name="Ênfase3" xfId="25" builtinId="37" customBuiltin="1"/>
    <cellStyle name="Ênfase3 2" xfId="217" xr:uid="{00000000-0005-0000-0000-000031000000}"/>
    <cellStyle name="Ênfase4" xfId="26" builtinId="41" customBuiltin="1"/>
    <cellStyle name="Ênfase4 2" xfId="218" xr:uid="{00000000-0005-0000-0000-000033000000}"/>
    <cellStyle name="Ênfase5" xfId="27" builtinId="45" customBuiltin="1"/>
    <cellStyle name="Ênfase5 2" xfId="219" xr:uid="{00000000-0005-0000-0000-000035000000}"/>
    <cellStyle name="Ênfase6" xfId="28" builtinId="49" customBuiltin="1"/>
    <cellStyle name="Ênfase6 2" xfId="220" xr:uid="{00000000-0005-0000-0000-000037000000}"/>
    <cellStyle name="Entrada" xfId="29" builtinId="20" customBuiltin="1"/>
    <cellStyle name="Entrada 2" xfId="221" xr:uid="{00000000-0005-0000-0000-000039000000}"/>
    <cellStyle name="Hiperlink 2" xfId="222" xr:uid="{00000000-0005-0000-0000-00003B000000}"/>
    <cellStyle name="Hiperlink 3" xfId="984" xr:uid="{30A41EC1-CFA6-4363-81A9-E997294E8D81}"/>
    <cellStyle name="Hyperlink_00 - PQ 7007-0000-F15-0000-002 REV B" xfId="30" xr:uid="{00000000-0005-0000-0000-00003C000000}"/>
    <cellStyle name="Incorreto 2" xfId="223" xr:uid="{00000000-0005-0000-0000-00003E000000}"/>
    <cellStyle name="Indefinido" xfId="32" xr:uid="{00000000-0005-0000-0000-00003F000000}"/>
    <cellStyle name="material" xfId="33" xr:uid="{00000000-0005-0000-0000-000040000000}"/>
    <cellStyle name="Moeda" xfId="34" builtinId="4"/>
    <cellStyle name="Moeda 10" xfId="264" xr:uid="{00000000-0005-0000-0000-000042000000}"/>
    <cellStyle name="Moeda 10 2" xfId="500" xr:uid="{00000000-0005-0000-0000-000043000000}"/>
    <cellStyle name="Moeda 10 2 2" xfId="914" xr:uid="{00000000-0005-0000-0000-000044000000}"/>
    <cellStyle name="Moeda 10 3" xfId="678" xr:uid="{00000000-0005-0000-0000-000045000000}"/>
    <cellStyle name="Moeda 11" xfId="325" xr:uid="{00000000-0005-0000-0000-000046000000}"/>
    <cellStyle name="Moeda 11 2" xfId="739" xr:uid="{00000000-0005-0000-0000-000047000000}"/>
    <cellStyle name="Moeda 12" xfId="383" xr:uid="{00000000-0005-0000-0000-000048000000}"/>
    <cellStyle name="Moeda 12 2" xfId="797" xr:uid="{00000000-0005-0000-0000-000049000000}"/>
    <cellStyle name="Moeda 13" xfId="561" xr:uid="{00000000-0005-0000-0000-00004A000000}"/>
    <cellStyle name="Moeda 14" xfId="985" xr:uid="{A7448EEA-CD32-4645-9E2D-BB658F0F90C3}"/>
    <cellStyle name="Moeda 2" xfId="35" xr:uid="{00000000-0005-0000-0000-00004B000000}"/>
    <cellStyle name="Moeda 2 10" xfId="562" xr:uid="{00000000-0005-0000-0000-00004C000000}"/>
    <cellStyle name="Moeda 2 11" xfId="976" xr:uid="{00000000-0005-0000-0000-00004D000000}"/>
    <cellStyle name="Moeda 2 12" xfId="980" xr:uid="{015FF27E-BF9C-4AD9-8354-0932B539BD71}"/>
    <cellStyle name="Moeda 2 2" xfId="83" xr:uid="{00000000-0005-0000-0000-00004E000000}"/>
    <cellStyle name="Moeda 2 2 10" xfId="569" xr:uid="{00000000-0005-0000-0000-00004F000000}"/>
    <cellStyle name="Moeda 2 2 2" xfId="97" xr:uid="{00000000-0005-0000-0000-000050000000}"/>
    <cellStyle name="Moeda 2 2 2 2" xfId="128" xr:uid="{00000000-0005-0000-0000-000051000000}"/>
    <cellStyle name="Moeda 2 2 2 2 2" xfId="311" xr:uid="{00000000-0005-0000-0000-000052000000}"/>
    <cellStyle name="Moeda 2 2 2 2 2 2" xfId="547" xr:uid="{00000000-0005-0000-0000-000053000000}"/>
    <cellStyle name="Moeda 2 2 2 2 2 2 2" xfId="961" xr:uid="{00000000-0005-0000-0000-000054000000}"/>
    <cellStyle name="Moeda 2 2 2 2 2 3" xfId="725" xr:uid="{00000000-0005-0000-0000-000055000000}"/>
    <cellStyle name="Moeda 2 2 2 2 3" xfId="373" xr:uid="{00000000-0005-0000-0000-000056000000}"/>
    <cellStyle name="Moeda 2 2 2 2 3 2" xfId="787" xr:uid="{00000000-0005-0000-0000-000057000000}"/>
    <cellStyle name="Moeda 2 2 2 2 4" xfId="431" xr:uid="{00000000-0005-0000-0000-000058000000}"/>
    <cellStyle name="Moeda 2 2 2 2 4 2" xfId="845" xr:uid="{00000000-0005-0000-0000-000059000000}"/>
    <cellStyle name="Moeda 2 2 2 2 5" xfId="609" xr:uid="{00000000-0005-0000-0000-00005A000000}"/>
    <cellStyle name="Moeda 2 2 2 3" xfId="282" xr:uid="{00000000-0005-0000-0000-00005B000000}"/>
    <cellStyle name="Moeda 2 2 2 3 2" xfId="518" xr:uid="{00000000-0005-0000-0000-00005C000000}"/>
    <cellStyle name="Moeda 2 2 2 3 2 2" xfId="932" xr:uid="{00000000-0005-0000-0000-00005D000000}"/>
    <cellStyle name="Moeda 2 2 2 3 3" xfId="696" xr:uid="{00000000-0005-0000-0000-00005E000000}"/>
    <cellStyle name="Moeda 2 2 2 4" xfId="344" xr:uid="{00000000-0005-0000-0000-00005F000000}"/>
    <cellStyle name="Moeda 2 2 2 4 2" xfId="758" xr:uid="{00000000-0005-0000-0000-000060000000}"/>
    <cellStyle name="Moeda 2 2 2 5" xfId="402" xr:uid="{00000000-0005-0000-0000-000061000000}"/>
    <cellStyle name="Moeda 2 2 2 5 2" xfId="816" xr:uid="{00000000-0005-0000-0000-000062000000}"/>
    <cellStyle name="Moeda 2 2 2 6" xfId="580" xr:uid="{00000000-0005-0000-0000-000063000000}"/>
    <cellStyle name="Moeda 2 2 3" xfId="107" xr:uid="{00000000-0005-0000-0000-000064000000}"/>
    <cellStyle name="Moeda 2 2 3 2" xfId="137" xr:uid="{00000000-0005-0000-0000-000065000000}"/>
    <cellStyle name="Moeda 2 2 3 2 2" xfId="320" xr:uid="{00000000-0005-0000-0000-000066000000}"/>
    <cellStyle name="Moeda 2 2 3 2 2 2" xfId="556" xr:uid="{00000000-0005-0000-0000-000067000000}"/>
    <cellStyle name="Moeda 2 2 3 2 2 2 2" xfId="970" xr:uid="{00000000-0005-0000-0000-000068000000}"/>
    <cellStyle name="Moeda 2 2 3 2 2 3" xfId="734" xr:uid="{00000000-0005-0000-0000-000069000000}"/>
    <cellStyle name="Moeda 2 2 3 2 3" xfId="382" xr:uid="{00000000-0005-0000-0000-00006A000000}"/>
    <cellStyle name="Moeda 2 2 3 2 3 2" xfId="796" xr:uid="{00000000-0005-0000-0000-00006B000000}"/>
    <cellStyle name="Moeda 2 2 3 2 4" xfId="440" xr:uid="{00000000-0005-0000-0000-00006C000000}"/>
    <cellStyle name="Moeda 2 2 3 2 4 2" xfId="854" xr:uid="{00000000-0005-0000-0000-00006D000000}"/>
    <cellStyle name="Moeda 2 2 3 2 5" xfId="618" xr:uid="{00000000-0005-0000-0000-00006E000000}"/>
    <cellStyle name="Moeda 2 2 3 3" xfId="291" xr:uid="{00000000-0005-0000-0000-00006F000000}"/>
    <cellStyle name="Moeda 2 2 3 3 2" xfId="527" xr:uid="{00000000-0005-0000-0000-000070000000}"/>
    <cellStyle name="Moeda 2 2 3 3 2 2" xfId="941" xr:uid="{00000000-0005-0000-0000-000071000000}"/>
    <cellStyle name="Moeda 2 2 3 3 3" xfId="705" xr:uid="{00000000-0005-0000-0000-000072000000}"/>
    <cellStyle name="Moeda 2 2 3 4" xfId="353" xr:uid="{00000000-0005-0000-0000-000073000000}"/>
    <cellStyle name="Moeda 2 2 3 4 2" xfId="767" xr:uid="{00000000-0005-0000-0000-000074000000}"/>
    <cellStyle name="Moeda 2 2 3 5" xfId="411" xr:uid="{00000000-0005-0000-0000-000075000000}"/>
    <cellStyle name="Moeda 2 2 3 5 2" xfId="825" xr:uid="{00000000-0005-0000-0000-000076000000}"/>
    <cellStyle name="Moeda 2 2 3 6" xfId="589" xr:uid="{00000000-0005-0000-0000-000077000000}"/>
    <cellStyle name="Moeda 2 2 4" xfId="117" xr:uid="{00000000-0005-0000-0000-000078000000}"/>
    <cellStyle name="Moeda 2 2 4 2" xfId="300" xr:uid="{00000000-0005-0000-0000-000079000000}"/>
    <cellStyle name="Moeda 2 2 4 2 2" xfId="536" xr:uid="{00000000-0005-0000-0000-00007A000000}"/>
    <cellStyle name="Moeda 2 2 4 2 2 2" xfId="950" xr:uid="{00000000-0005-0000-0000-00007B000000}"/>
    <cellStyle name="Moeda 2 2 4 2 3" xfId="714" xr:uid="{00000000-0005-0000-0000-00007C000000}"/>
    <cellStyle name="Moeda 2 2 4 3" xfId="362" xr:uid="{00000000-0005-0000-0000-00007D000000}"/>
    <cellStyle name="Moeda 2 2 4 3 2" xfId="776" xr:uid="{00000000-0005-0000-0000-00007E000000}"/>
    <cellStyle name="Moeda 2 2 4 4" xfId="420" xr:uid="{00000000-0005-0000-0000-00007F000000}"/>
    <cellStyle name="Moeda 2 2 4 4 2" xfId="834" xr:uid="{00000000-0005-0000-0000-000080000000}"/>
    <cellStyle name="Moeda 2 2 4 5" xfId="598" xr:uid="{00000000-0005-0000-0000-000081000000}"/>
    <cellStyle name="Moeda 2 2 5" xfId="160" xr:uid="{00000000-0005-0000-0000-000082000000}"/>
    <cellStyle name="Moeda 2 2 5 2" xfId="460" xr:uid="{00000000-0005-0000-0000-000083000000}"/>
    <cellStyle name="Moeda 2 2 5 2 2" xfId="874" xr:uid="{00000000-0005-0000-0000-000084000000}"/>
    <cellStyle name="Moeda 2 2 5 3" xfId="638" xr:uid="{00000000-0005-0000-0000-000085000000}"/>
    <cellStyle name="Moeda 2 2 6" xfId="182" xr:uid="{00000000-0005-0000-0000-000086000000}"/>
    <cellStyle name="Moeda 2 2 6 2" xfId="475" xr:uid="{00000000-0005-0000-0000-000087000000}"/>
    <cellStyle name="Moeda 2 2 6 2 2" xfId="889" xr:uid="{00000000-0005-0000-0000-000088000000}"/>
    <cellStyle name="Moeda 2 2 6 3" xfId="653" xr:uid="{00000000-0005-0000-0000-000089000000}"/>
    <cellStyle name="Moeda 2 2 7" xfId="271" xr:uid="{00000000-0005-0000-0000-00008A000000}"/>
    <cellStyle name="Moeda 2 2 7 2" xfId="507" xr:uid="{00000000-0005-0000-0000-00008B000000}"/>
    <cellStyle name="Moeda 2 2 7 2 2" xfId="921" xr:uid="{00000000-0005-0000-0000-00008C000000}"/>
    <cellStyle name="Moeda 2 2 7 3" xfId="685" xr:uid="{00000000-0005-0000-0000-00008D000000}"/>
    <cellStyle name="Moeda 2 2 8" xfId="333" xr:uid="{00000000-0005-0000-0000-00008E000000}"/>
    <cellStyle name="Moeda 2 2 8 2" xfId="747" xr:uid="{00000000-0005-0000-0000-00008F000000}"/>
    <cellStyle name="Moeda 2 2 9" xfId="391" xr:uid="{00000000-0005-0000-0000-000090000000}"/>
    <cellStyle name="Moeda 2 2 9 2" xfId="805" xr:uid="{00000000-0005-0000-0000-000091000000}"/>
    <cellStyle name="Moeda 2 3" xfId="87" xr:uid="{00000000-0005-0000-0000-000092000000}"/>
    <cellStyle name="Moeda 2 3 2" xfId="119" xr:uid="{00000000-0005-0000-0000-000093000000}"/>
    <cellStyle name="Moeda 2 3 2 2" xfId="302" xr:uid="{00000000-0005-0000-0000-000094000000}"/>
    <cellStyle name="Moeda 2 3 2 2 2" xfId="538" xr:uid="{00000000-0005-0000-0000-000095000000}"/>
    <cellStyle name="Moeda 2 3 2 2 2 2" xfId="952" xr:uid="{00000000-0005-0000-0000-000096000000}"/>
    <cellStyle name="Moeda 2 3 2 2 3" xfId="716" xr:uid="{00000000-0005-0000-0000-000097000000}"/>
    <cellStyle name="Moeda 2 3 2 3" xfId="364" xr:uid="{00000000-0005-0000-0000-000098000000}"/>
    <cellStyle name="Moeda 2 3 2 3 2" xfId="778" xr:uid="{00000000-0005-0000-0000-000099000000}"/>
    <cellStyle name="Moeda 2 3 2 4" xfId="422" xr:uid="{00000000-0005-0000-0000-00009A000000}"/>
    <cellStyle name="Moeda 2 3 2 4 2" xfId="836" xr:uid="{00000000-0005-0000-0000-00009B000000}"/>
    <cellStyle name="Moeda 2 3 2 5" xfId="600" xr:uid="{00000000-0005-0000-0000-00009C000000}"/>
    <cellStyle name="Moeda 2 3 3" xfId="149" xr:uid="{00000000-0005-0000-0000-00009D000000}"/>
    <cellStyle name="Moeda 2 3 3 2" xfId="450" xr:uid="{00000000-0005-0000-0000-00009E000000}"/>
    <cellStyle name="Moeda 2 3 3 2 2" xfId="864" xr:uid="{00000000-0005-0000-0000-00009F000000}"/>
    <cellStyle name="Moeda 2 3 3 3" xfId="628" xr:uid="{00000000-0005-0000-0000-0000A0000000}"/>
    <cellStyle name="Moeda 2 3 4" xfId="224" xr:uid="{00000000-0005-0000-0000-0000A1000000}"/>
    <cellStyle name="Moeda 2 3 4 2" xfId="480" xr:uid="{00000000-0005-0000-0000-0000A2000000}"/>
    <cellStyle name="Moeda 2 3 4 2 2" xfId="894" xr:uid="{00000000-0005-0000-0000-0000A3000000}"/>
    <cellStyle name="Moeda 2 3 4 3" xfId="658" xr:uid="{00000000-0005-0000-0000-0000A4000000}"/>
    <cellStyle name="Moeda 2 3 5" xfId="273" xr:uid="{00000000-0005-0000-0000-0000A5000000}"/>
    <cellStyle name="Moeda 2 3 5 2" xfId="509" xr:uid="{00000000-0005-0000-0000-0000A6000000}"/>
    <cellStyle name="Moeda 2 3 5 2 2" xfId="923" xr:uid="{00000000-0005-0000-0000-0000A7000000}"/>
    <cellStyle name="Moeda 2 3 5 3" xfId="687" xr:uid="{00000000-0005-0000-0000-0000A8000000}"/>
    <cellStyle name="Moeda 2 3 6" xfId="335" xr:uid="{00000000-0005-0000-0000-0000A9000000}"/>
    <cellStyle name="Moeda 2 3 6 2" xfId="749" xr:uid="{00000000-0005-0000-0000-0000AA000000}"/>
    <cellStyle name="Moeda 2 3 7" xfId="393" xr:uid="{00000000-0005-0000-0000-0000AB000000}"/>
    <cellStyle name="Moeda 2 3 7 2" xfId="807" xr:uid="{00000000-0005-0000-0000-0000AC000000}"/>
    <cellStyle name="Moeda 2 3 8" xfId="571" xr:uid="{00000000-0005-0000-0000-0000AD000000}"/>
    <cellStyle name="Moeda 2 4" xfId="100" xr:uid="{00000000-0005-0000-0000-0000AE000000}"/>
    <cellStyle name="Moeda 2 4 2" xfId="130" xr:uid="{00000000-0005-0000-0000-0000AF000000}"/>
    <cellStyle name="Moeda 2 4 2 2" xfId="313" xr:uid="{00000000-0005-0000-0000-0000B0000000}"/>
    <cellStyle name="Moeda 2 4 2 2 2" xfId="549" xr:uid="{00000000-0005-0000-0000-0000B1000000}"/>
    <cellStyle name="Moeda 2 4 2 2 2 2" xfId="963" xr:uid="{00000000-0005-0000-0000-0000B2000000}"/>
    <cellStyle name="Moeda 2 4 2 2 3" xfId="727" xr:uid="{00000000-0005-0000-0000-0000B3000000}"/>
    <cellStyle name="Moeda 2 4 2 3" xfId="375" xr:uid="{00000000-0005-0000-0000-0000B4000000}"/>
    <cellStyle name="Moeda 2 4 2 3 2" xfId="789" xr:uid="{00000000-0005-0000-0000-0000B5000000}"/>
    <cellStyle name="Moeda 2 4 2 4" xfId="433" xr:uid="{00000000-0005-0000-0000-0000B6000000}"/>
    <cellStyle name="Moeda 2 4 2 4 2" xfId="847" xr:uid="{00000000-0005-0000-0000-0000B7000000}"/>
    <cellStyle name="Moeda 2 4 2 5" xfId="611" xr:uid="{00000000-0005-0000-0000-0000B8000000}"/>
    <cellStyle name="Moeda 2 4 3" xfId="284" xr:uid="{00000000-0005-0000-0000-0000B9000000}"/>
    <cellStyle name="Moeda 2 4 3 2" xfId="520" xr:uid="{00000000-0005-0000-0000-0000BA000000}"/>
    <cellStyle name="Moeda 2 4 3 2 2" xfId="934" xr:uid="{00000000-0005-0000-0000-0000BB000000}"/>
    <cellStyle name="Moeda 2 4 3 3" xfId="698" xr:uid="{00000000-0005-0000-0000-0000BC000000}"/>
    <cellStyle name="Moeda 2 4 4" xfId="346" xr:uid="{00000000-0005-0000-0000-0000BD000000}"/>
    <cellStyle name="Moeda 2 4 4 2" xfId="760" xr:uid="{00000000-0005-0000-0000-0000BE000000}"/>
    <cellStyle name="Moeda 2 4 5" xfId="404" xr:uid="{00000000-0005-0000-0000-0000BF000000}"/>
    <cellStyle name="Moeda 2 4 5 2" xfId="818" xr:uid="{00000000-0005-0000-0000-0000C0000000}"/>
    <cellStyle name="Moeda 2 4 6" xfId="582" xr:uid="{00000000-0005-0000-0000-0000C1000000}"/>
    <cellStyle name="Moeda 2 5" xfId="110" xr:uid="{00000000-0005-0000-0000-0000C2000000}"/>
    <cellStyle name="Moeda 2 5 2" xfId="293" xr:uid="{00000000-0005-0000-0000-0000C3000000}"/>
    <cellStyle name="Moeda 2 5 2 2" xfId="529" xr:uid="{00000000-0005-0000-0000-0000C4000000}"/>
    <cellStyle name="Moeda 2 5 2 2 2" xfId="943" xr:uid="{00000000-0005-0000-0000-0000C5000000}"/>
    <cellStyle name="Moeda 2 5 2 3" xfId="707" xr:uid="{00000000-0005-0000-0000-0000C6000000}"/>
    <cellStyle name="Moeda 2 5 3" xfId="355" xr:uid="{00000000-0005-0000-0000-0000C7000000}"/>
    <cellStyle name="Moeda 2 5 3 2" xfId="769" xr:uid="{00000000-0005-0000-0000-0000C8000000}"/>
    <cellStyle name="Moeda 2 5 4" xfId="413" xr:uid="{00000000-0005-0000-0000-0000C9000000}"/>
    <cellStyle name="Moeda 2 5 4 2" xfId="827" xr:uid="{00000000-0005-0000-0000-0000CA000000}"/>
    <cellStyle name="Moeda 2 5 5" xfId="591" xr:uid="{00000000-0005-0000-0000-0000CB000000}"/>
    <cellStyle name="Moeda 2 6" xfId="139" xr:uid="{00000000-0005-0000-0000-0000CC000000}"/>
    <cellStyle name="Moeda 2 6 2" xfId="442" xr:uid="{00000000-0005-0000-0000-0000CD000000}"/>
    <cellStyle name="Moeda 2 6 2 2" xfId="856" xr:uid="{00000000-0005-0000-0000-0000CE000000}"/>
    <cellStyle name="Moeda 2 6 3" xfId="620" xr:uid="{00000000-0005-0000-0000-0000CF000000}"/>
    <cellStyle name="Moeda 2 7" xfId="262" xr:uid="{00000000-0005-0000-0000-0000D0000000}"/>
    <cellStyle name="Moeda 2 7 2" xfId="498" xr:uid="{00000000-0005-0000-0000-0000D1000000}"/>
    <cellStyle name="Moeda 2 7 2 2" xfId="912" xr:uid="{00000000-0005-0000-0000-0000D2000000}"/>
    <cellStyle name="Moeda 2 7 3" xfId="676" xr:uid="{00000000-0005-0000-0000-0000D3000000}"/>
    <cellStyle name="Moeda 2 8" xfId="326" xr:uid="{00000000-0005-0000-0000-0000D4000000}"/>
    <cellStyle name="Moeda 2 8 2" xfId="740" xr:uid="{00000000-0005-0000-0000-0000D5000000}"/>
    <cellStyle name="Moeda 2 9" xfId="384" xr:uid="{00000000-0005-0000-0000-0000D6000000}"/>
    <cellStyle name="Moeda 2 9 2" xfId="798" xr:uid="{00000000-0005-0000-0000-0000D7000000}"/>
    <cellStyle name="Moeda 3" xfId="36" xr:uid="{00000000-0005-0000-0000-0000D8000000}"/>
    <cellStyle name="Moeda 3 10" xfId="563" xr:uid="{00000000-0005-0000-0000-0000D9000000}"/>
    <cellStyle name="Moeda 3 2" xfId="88" xr:uid="{00000000-0005-0000-0000-0000DA000000}"/>
    <cellStyle name="Moeda 3 2 2" xfId="120" xr:uid="{00000000-0005-0000-0000-0000DB000000}"/>
    <cellStyle name="Moeda 3 2 2 2" xfId="303" xr:uid="{00000000-0005-0000-0000-0000DC000000}"/>
    <cellStyle name="Moeda 3 2 2 2 2" xfId="539" xr:uid="{00000000-0005-0000-0000-0000DD000000}"/>
    <cellStyle name="Moeda 3 2 2 2 2 2" xfId="953" xr:uid="{00000000-0005-0000-0000-0000DE000000}"/>
    <cellStyle name="Moeda 3 2 2 2 3" xfId="717" xr:uid="{00000000-0005-0000-0000-0000DF000000}"/>
    <cellStyle name="Moeda 3 2 2 3" xfId="365" xr:uid="{00000000-0005-0000-0000-0000E0000000}"/>
    <cellStyle name="Moeda 3 2 2 3 2" xfId="779" xr:uid="{00000000-0005-0000-0000-0000E1000000}"/>
    <cellStyle name="Moeda 3 2 2 4" xfId="423" xr:uid="{00000000-0005-0000-0000-0000E2000000}"/>
    <cellStyle name="Moeda 3 2 2 4 2" xfId="837" xr:uid="{00000000-0005-0000-0000-0000E3000000}"/>
    <cellStyle name="Moeda 3 2 2 5" xfId="601" xr:uid="{00000000-0005-0000-0000-0000E4000000}"/>
    <cellStyle name="Moeda 3 2 3" xfId="161" xr:uid="{00000000-0005-0000-0000-0000E5000000}"/>
    <cellStyle name="Moeda 3 2 3 2" xfId="461" xr:uid="{00000000-0005-0000-0000-0000E6000000}"/>
    <cellStyle name="Moeda 3 2 3 2 2" xfId="875" xr:uid="{00000000-0005-0000-0000-0000E7000000}"/>
    <cellStyle name="Moeda 3 2 3 3" xfId="639" xr:uid="{00000000-0005-0000-0000-0000E8000000}"/>
    <cellStyle name="Moeda 3 2 4" xfId="184" xr:uid="{00000000-0005-0000-0000-0000E9000000}"/>
    <cellStyle name="Moeda 3 2 4 2" xfId="477" xr:uid="{00000000-0005-0000-0000-0000EA000000}"/>
    <cellStyle name="Moeda 3 2 4 2 2" xfId="891" xr:uid="{00000000-0005-0000-0000-0000EB000000}"/>
    <cellStyle name="Moeda 3 2 4 3" xfId="655" xr:uid="{00000000-0005-0000-0000-0000EC000000}"/>
    <cellStyle name="Moeda 3 2 5" xfId="274" xr:uid="{00000000-0005-0000-0000-0000ED000000}"/>
    <cellStyle name="Moeda 3 2 5 2" xfId="510" xr:uid="{00000000-0005-0000-0000-0000EE000000}"/>
    <cellStyle name="Moeda 3 2 5 2 2" xfId="924" xr:uid="{00000000-0005-0000-0000-0000EF000000}"/>
    <cellStyle name="Moeda 3 2 5 3" xfId="688" xr:uid="{00000000-0005-0000-0000-0000F0000000}"/>
    <cellStyle name="Moeda 3 2 6" xfId="336" xr:uid="{00000000-0005-0000-0000-0000F1000000}"/>
    <cellStyle name="Moeda 3 2 6 2" xfId="750" xr:uid="{00000000-0005-0000-0000-0000F2000000}"/>
    <cellStyle name="Moeda 3 2 7" xfId="394" xr:uid="{00000000-0005-0000-0000-0000F3000000}"/>
    <cellStyle name="Moeda 3 2 7 2" xfId="808" xr:uid="{00000000-0005-0000-0000-0000F4000000}"/>
    <cellStyle name="Moeda 3 2 8" xfId="572" xr:uid="{00000000-0005-0000-0000-0000F5000000}"/>
    <cellStyle name="Moeda 3 3" xfId="101" xr:uid="{00000000-0005-0000-0000-0000F6000000}"/>
    <cellStyle name="Moeda 3 3 2" xfId="131" xr:uid="{00000000-0005-0000-0000-0000F7000000}"/>
    <cellStyle name="Moeda 3 3 2 2" xfId="314" xr:uid="{00000000-0005-0000-0000-0000F8000000}"/>
    <cellStyle name="Moeda 3 3 2 2 2" xfId="550" xr:uid="{00000000-0005-0000-0000-0000F9000000}"/>
    <cellStyle name="Moeda 3 3 2 2 2 2" xfId="964" xr:uid="{00000000-0005-0000-0000-0000FA000000}"/>
    <cellStyle name="Moeda 3 3 2 2 3" xfId="728" xr:uid="{00000000-0005-0000-0000-0000FB000000}"/>
    <cellStyle name="Moeda 3 3 2 3" xfId="376" xr:uid="{00000000-0005-0000-0000-0000FC000000}"/>
    <cellStyle name="Moeda 3 3 2 3 2" xfId="790" xr:uid="{00000000-0005-0000-0000-0000FD000000}"/>
    <cellStyle name="Moeda 3 3 2 4" xfId="434" xr:uid="{00000000-0005-0000-0000-0000FE000000}"/>
    <cellStyle name="Moeda 3 3 2 4 2" xfId="848" xr:uid="{00000000-0005-0000-0000-0000FF000000}"/>
    <cellStyle name="Moeda 3 3 2 5" xfId="612" xr:uid="{00000000-0005-0000-0000-000000010000}"/>
    <cellStyle name="Moeda 3 3 3" xfId="150" xr:uid="{00000000-0005-0000-0000-000001010000}"/>
    <cellStyle name="Moeda 3 3 3 2" xfId="451" xr:uid="{00000000-0005-0000-0000-000002010000}"/>
    <cellStyle name="Moeda 3 3 3 2 2" xfId="865" xr:uid="{00000000-0005-0000-0000-000003010000}"/>
    <cellStyle name="Moeda 3 3 3 3" xfId="629" xr:uid="{00000000-0005-0000-0000-000004010000}"/>
    <cellStyle name="Moeda 3 3 4" xfId="285" xr:uid="{00000000-0005-0000-0000-000005010000}"/>
    <cellStyle name="Moeda 3 3 4 2" xfId="521" xr:uid="{00000000-0005-0000-0000-000006010000}"/>
    <cellStyle name="Moeda 3 3 4 2 2" xfId="935" xr:uid="{00000000-0005-0000-0000-000007010000}"/>
    <cellStyle name="Moeda 3 3 4 3" xfId="699" xr:uid="{00000000-0005-0000-0000-000008010000}"/>
    <cellStyle name="Moeda 3 3 5" xfId="347" xr:uid="{00000000-0005-0000-0000-000009010000}"/>
    <cellStyle name="Moeda 3 3 5 2" xfId="761" xr:uid="{00000000-0005-0000-0000-00000A010000}"/>
    <cellStyle name="Moeda 3 3 6" xfId="405" xr:uid="{00000000-0005-0000-0000-00000B010000}"/>
    <cellStyle name="Moeda 3 3 6 2" xfId="819" xr:uid="{00000000-0005-0000-0000-00000C010000}"/>
    <cellStyle name="Moeda 3 3 7" xfId="583" xr:uid="{00000000-0005-0000-0000-00000D010000}"/>
    <cellStyle name="Moeda 3 4" xfId="111" xr:uid="{00000000-0005-0000-0000-00000E010000}"/>
    <cellStyle name="Moeda 3 4 2" xfId="294" xr:uid="{00000000-0005-0000-0000-00000F010000}"/>
    <cellStyle name="Moeda 3 4 2 2" xfId="530" xr:uid="{00000000-0005-0000-0000-000010010000}"/>
    <cellStyle name="Moeda 3 4 2 2 2" xfId="944" xr:uid="{00000000-0005-0000-0000-000011010000}"/>
    <cellStyle name="Moeda 3 4 2 3" xfId="708" xr:uid="{00000000-0005-0000-0000-000012010000}"/>
    <cellStyle name="Moeda 3 4 3" xfId="356" xr:uid="{00000000-0005-0000-0000-000013010000}"/>
    <cellStyle name="Moeda 3 4 3 2" xfId="770" xr:uid="{00000000-0005-0000-0000-000014010000}"/>
    <cellStyle name="Moeda 3 4 4" xfId="414" xr:uid="{00000000-0005-0000-0000-000015010000}"/>
    <cellStyle name="Moeda 3 4 4 2" xfId="828" xr:uid="{00000000-0005-0000-0000-000016010000}"/>
    <cellStyle name="Moeda 3 4 5" xfId="592" xr:uid="{00000000-0005-0000-0000-000017010000}"/>
    <cellStyle name="Moeda 3 5" xfId="140" xr:uid="{00000000-0005-0000-0000-000018010000}"/>
    <cellStyle name="Moeda 3 5 2" xfId="443" xr:uid="{00000000-0005-0000-0000-000019010000}"/>
    <cellStyle name="Moeda 3 5 2 2" xfId="857" xr:uid="{00000000-0005-0000-0000-00001A010000}"/>
    <cellStyle name="Moeda 3 5 3" xfId="621" xr:uid="{00000000-0005-0000-0000-00001B010000}"/>
    <cellStyle name="Moeda 3 6" xfId="178" xr:uid="{00000000-0005-0000-0000-00001C010000}"/>
    <cellStyle name="Moeda 3 6 2" xfId="473" xr:uid="{00000000-0005-0000-0000-00001D010000}"/>
    <cellStyle name="Moeda 3 6 2 2" xfId="887" xr:uid="{00000000-0005-0000-0000-00001E010000}"/>
    <cellStyle name="Moeda 3 6 3" xfId="651" xr:uid="{00000000-0005-0000-0000-00001F010000}"/>
    <cellStyle name="Moeda 3 7" xfId="263" xr:uid="{00000000-0005-0000-0000-000020010000}"/>
    <cellStyle name="Moeda 3 7 2" xfId="499" xr:uid="{00000000-0005-0000-0000-000021010000}"/>
    <cellStyle name="Moeda 3 7 2 2" xfId="913" xr:uid="{00000000-0005-0000-0000-000022010000}"/>
    <cellStyle name="Moeda 3 7 3" xfId="677" xr:uid="{00000000-0005-0000-0000-000023010000}"/>
    <cellStyle name="Moeda 3 8" xfId="327" xr:uid="{00000000-0005-0000-0000-000024010000}"/>
    <cellStyle name="Moeda 3 8 2" xfId="741" xr:uid="{00000000-0005-0000-0000-000025010000}"/>
    <cellStyle name="Moeda 3 9" xfId="385" xr:uid="{00000000-0005-0000-0000-000026010000}"/>
    <cellStyle name="Moeda 3 9 2" xfId="799" xr:uid="{00000000-0005-0000-0000-000027010000}"/>
    <cellStyle name="Moeda 4" xfId="86" xr:uid="{00000000-0005-0000-0000-000028010000}"/>
    <cellStyle name="Moeda 4 2" xfId="118" xr:uid="{00000000-0005-0000-0000-000029010000}"/>
    <cellStyle name="Moeda 4 2 2" xfId="301" xr:uid="{00000000-0005-0000-0000-00002A010000}"/>
    <cellStyle name="Moeda 4 2 2 2" xfId="537" xr:uid="{00000000-0005-0000-0000-00002B010000}"/>
    <cellStyle name="Moeda 4 2 2 2 2" xfId="951" xr:uid="{00000000-0005-0000-0000-00002C010000}"/>
    <cellStyle name="Moeda 4 2 2 3" xfId="715" xr:uid="{00000000-0005-0000-0000-00002D010000}"/>
    <cellStyle name="Moeda 4 2 3" xfId="363" xr:uid="{00000000-0005-0000-0000-00002E010000}"/>
    <cellStyle name="Moeda 4 2 3 2" xfId="777" xr:uid="{00000000-0005-0000-0000-00002F010000}"/>
    <cellStyle name="Moeda 4 2 4" xfId="421" xr:uid="{00000000-0005-0000-0000-000030010000}"/>
    <cellStyle name="Moeda 4 2 4 2" xfId="835" xr:uid="{00000000-0005-0000-0000-000031010000}"/>
    <cellStyle name="Moeda 4 2 5" xfId="599" xr:uid="{00000000-0005-0000-0000-000032010000}"/>
    <cellStyle name="Moeda 4 3" xfId="159" xr:uid="{00000000-0005-0000-0000-000033010000}"/>
    <cellStyle name="Moeda 4 3 2" xfId="459" xr:uid="{00000000-0005-0000-0000-000034010000}"/>
    <cellStyle name="Moeda 4 3 2 2" xfId="873" xr:uid="{00000000-0005-0000-0000-000035010000}"/>
    <cellStyle name="Moeda 4 3 3" xfId="637" xr:uid="{00000000-0005-0000-0000-000036010000}"/>
    <cellStyle name="Moeda 4 4" xfId="187" xr:uid="{00000000-0005-0000-0000-000037010000}"/>
    <cellStyle name="Moeda 4 4 2" xfId="478" xr:uid="{00000000-0005-0000-0000-000038010000}"/>
    <cellStyle name="Moeda 4 4 2 2" xfId="892" xr:uid="{00000000-0005-0000-0000-000039010000}"/>
    <cellStyle name="Moeda 4 4 3" xfId="656" xr:uid="{00000000-0005-0000-0000-00003A010000}"/>
    <cellStyle name="Moeda 4 5" xfId="272" xr:uid="{00000000-0005-0000-0000-00003B010000}"/>
    <cellStyle name="Moeda 4 5 2" xfId="508" xr:uid="{00000000-0005-0000-0000-00003C010000}"/>
    <cellStyle name="Moeda 4 5 2 2" xfId="922" xr:uid="{00000000-0005-0000-0000-00003D010000}"/>
    <cellStyle name="Moeda 4 5 3" xfId="686" xr:uid="{00000000-0005-0000-0000-00003E010000}"/>
    <cellStyle name="Moeda 4 6" xfId="258" xr:uid="{00000000-0005-0000-0000-00003F010000}"/>
    <cellStyle name="Moeda 4 6 2" xfId="494" xr:uid="{00000000-0005-0000-0000-000040010000}"/>
    <cellStyle name="Moeda 4 6 2 2" xfId="908" xr:uid="{00000000-0005-0000-0000-000041010000}"/>
    <cellStyle name="Moeda 4 6 3" xfId="672" xr:uid="{00000000-0005-0000-0000-000042010000}"/>
    <cellStyle name="Moeda 4 7" xfId="334" xr:uid="{00000000-0005-0000-0000-000043010000}"/>
    <cellStyle name="Moeda 4 7 2" xfId="748" xr:uid="{00000000-0005-0000-0000-000044010000}"/>
    <cellStyle name="Moeda 4 8" xfId="392" xr:uid="{00000000-0005-0000-0000-000045010000}"/>
    <cellStyle name="Moeda 4 8 2" xfId="806" xr:uid="{00000000-0005-0000-0000-000046010000}"/>
    <cellStyle name="Moeda 4 9" xfId="570" xr:uid="{00000000-0005-0000-0000-000047010000}"/>
    <cellStyle name="Moeda 5" xfId="99" xr:uid="{00000000-0005-0000-0000-000048010000}"/>
    <cellStyle name="Moeda 5 2" xfId="129" xr:uid="{00000000-0005-0000-0000-000049010000}"/>
    <cellStyle name="Moeda 5 2 2" xfId="312" xr:uid="{00000000-0005-0000-0000-00004A010000}"/>
    <cellStyle name="Moeda 5 2 2 2" xfId="548" xr:uid="{00000000-0005-0000-0000-00004B010000}"/>
    <cellStyle name="Moeda 5 2 2 2 2" xfId="962" xr:uid="{00000000-0005-0000-0000-00004C010000}"/>
    <cellStyle name="Moeda 5 2 2 3" xfId="726" xr:uid="{00000000-0005-0000-0000-00004D010000}"/>
    <cellStyle name="Moeda 5 2 3" xfId="374" xr:uid="{00000000-0005-0000-0000-00004E010000}"/>
    <cellStyle name="Moeda 5 2 3 2" xfId="788" xr:uid="{00000000-0005-0000-0000-00004F010000}"/>
    <cellStyle name="Moeda 5 2 4" xfId="432" xr:uid="{00000000-0005-0000-0000-000050010000}"/>
    <cellStyle name="Moeda 5 2 4 2" xfId="846" xr:uid="{00000000-0005-0000-0000-000051010000}"/>
    <cellStyle name="Moeda 5 2 5" xfId="610" xr:uid="{00000000-0005-0000-0000-000052010000}"/>
    <cellStyle name="Moeda 5 3" xfId="148" xr:uid="{00000000-0005-0000-0000-000053010000}"/>
    <cellStyle name="Moeda 5 3 2" xfId="449" xr:uid="{00000000-0005-0000-0000-000054010000}"/>
    <cellStyle name="Moeda 5 3 2 2" xfId="863" xr:uid="{00000000-0005-0000-0000-000055010000}"/>
    <cellStyle name="Moeda 5 3 3" xfId="627" xr:uid="{00000000-0005-0000-0000-000056010000}"/>
    <cellStyle name="Moeda 5 4" xfId="225" xr:uid="{00000000-0005-0000-0000-000057010000}"/>
    <cellStyle name="Moeda 5 4 2" xfId="481" xr:uid="{00000000-0005-0000-0000-000058010000}"/>
    <cellStyle name="Moeda 5 4 2 2" xfId="895" xr:uid="{00000000-0005-0000-0000-000059010000}"/>
    <cellStyle name="Moeda 5 4 3" xfId="659" xr:uid="{00000000-0005-0000-0000-00005A010000}"/>
    <cellStyle name="Moeda 5 5" xfId="283" xr:uid="{00000000-0005-0000-0000-00005B010000}"/>
    <cellStyle name="Moeda 5 5 2" xfId="519" xr:uid="{00000000-0005-0000-0000-00005C010000}"/>
    <cellStyle name="Moeda 5 5 2 2" xfId="933" xr:uid="{00000000-0005-0000-0000-00005D010000}"/>
    <cellStyle name="Moeda 5 5 3" xfId="697" xr:uid="{00000000-0005-0000-0000-00005E010000}"/>
    <cellStyle name="Moeda 5 6" xfId="345" xr:uid="{00000000-0005-0000-0000-00005F010000}"/>
    <cellStyle name="Moeda 5 6 2" xfId="759" xr:uid="{00000000-0005-0000-0000-000060010000}"/>
    <cellStyle name="Moeda 5 7" xfId="403" xr:uid="{00000000-0005-0000-0000-000061010000}"/>
    <cellStyle name="Moeda 5 7 2" xfId="817" xr:uid="{00000000-0005-0000-0000-000062010000}"/>
    <cellStyle name="Moeda 5 8" xfId="581" xr:uid="{00000000-0005-0000-0000-000063010000}"/>
    <cellStyle name="Moeda 6" xfId="109" xr:uid="{00000000-0005-0000-0000-000064010000}"/>
    <cellStyle name="Moeda 6 2" xfId="226" xr:uid="{00000000-0005-0000-0000-000065010000}"/>
    <cellStyle name="Moeda 6 3" xfId="292" xr:uid="{00000000-0005-0000-0000-000066010000}"/>
    <cellStyle name="Moeda 6 3 2" xfId="528" xr:uid="{00000000-0005-0000-0000-000067010000}"/>
    <cellStyle name="Moeda 6 3 2 2" xfId="942" xr:uid="{00000000-0005-0000-0000-000068010000}"/>
    <cellStyle name="Moeda 6 3 3" xfId="706" xr:uid="{00000000-0005-0000-0000-000069010000}"/>
    <cellStyle name="Moeda 6 4" xfId="354" xr:uid="{00000000-0005-0000-0000-00006A010000}"/>
    <cellStyle name="Moeda 6 4 2" xfId="768" xr:uid="{00000000-0005-0000-0000-00006B010000}"/>
    <cellStyle name="Moeda 6 5" xfId="412" xr:uid="{00000000-0005-0000-0000-00006C010000}"/>
    <cellStyle name="Moeda 6 5 2" xfId="826" xr:uid="{00000000-0005-0000-0000-00006D010000}"/>
    <cellStyle name="Moeda 6 6" xfId="590" xr:uid="{00000000-0005-0000-0000-00006E010000}"/>
    <cellStyle name="Moeda 7" xfId="138" xr:uid="{00000000-0005-0000-0000-00006F010000}"/>
    <cellStyle name="Moeda 7 2" xfId="441" xr:uid="{00000000-0005-0000-0000-000070010000}"/>
    <cellStyle name="Moeda 7 2 2" xfId="855" xr:uid="{00000000-0005-0000-0000-000071010000}"/>
    <cellStyle name="Moeda 7 3" xfId="619" xr:uid="{00000000-0005-0000-0000-000072010000}"/>
    <cellStyle name="Moeda 8" xfId="171" xr:uid="{00000000-0005-0000-0000-000073010000}"/>
    <cellStyle name="Moeda 8 2" xfId="470" xr:uid="{00000000-0005-0000-0000-000074010000}"/>
    <cellStyle name="Moeda 8 2 2" xfId="884" xr:uid="{00000000-0005-0000-0000-000075010000}"/>
    <cellStyle name="Moeda 8 3" xfId="648" xr:uid="{00000000-0005-0000-0000-000076010000}"/>
    <cellStyle name="Moeda 9" xfId="261" xr:uid="{00000000-0005-0000-0000-000077010000}"/>
    <cellStyle name="Moeda 9 2" xfId="497" xr:uid="{00000000-0005-0000-0000-000078010000}"/>
    <cellStyle name="Moeda 9 2 2" xfId="911" xr:uid="{00000000-0005-0000-0000-000079010000}"/>
    <cellStyle name="Moeda 9 3" xfId="675" xr:uid="{00000000-0005-0000-0000-00007A010000}"/>
    <cellStyle name="Neutra 2" xfId="227" xr:uid="{00000000-0005-0000-0000-00007C010000}"/>
    <cellStyle name="Neutro" xfId="37" builtinId="28" customBuiltin="1"/>
    <cellStyle name="NívelLinha_1_00 - PQ 7007-0000-F15-0000-002 REV B" xfId="38" xr:uid="{00000000-0005-0000-0000-00007D010000}"/>
    <cellStyle name="Normal" xfId="0" builtinId="0"/>
    <cellStyle name="Normal 10" xfId="39" xr:uid="{00000000-0005-0000-0000-00007F010000}"/>
    <cellStyle name="Normal 11" xfId="40" xr:uid="{00000000-0005-0000-0000-000080010000}"/>
    <cellStyle name="Normal 12" xfId="41" xr:uid="{00000000-0005-0000-0000-000081010000}"/>
    <cellStyle name="Normal 13" xfId="98" xr:uid="{00000000-0005-0000-0000-000082010000}"/>
    <cellStyle name="Normal 14" xfId="185" xr:uid="{00000000-0005-0000-0000-000083010000}"/>
    <cellStyle name="Normal 15" xfId="169" xr:uid="{00000000-0005-0000-0000-000084010000}"/>
    <cellStyle name="Normal 16" xfId="42" xr:uid="{00000000-0005-0000-0000-000085010000}"/>
    <cellStyle name="Normal 16 3" xfId="228" xr:uid="{00000000-0005-0000-0000-000086010000}"/>
    <cellStyle name="Normal 17" xfId="983" xr:uid="{4623B726-5CA5-49AD-86D5-7BA042C9DE74}"/>
    <cellStyle name="Normal 18" xfId="43" xr:uid="{00000000-0005-0000-0000-000087010000}"/>
    <cellStyle name="Normal 2" xfId="44" xr:uid="{00000000-0005-0000-0000-000088010000}"/>
    <cellStyle name="Normal 2 2" xfId="45" xr:uid="{00000000-0005-0000-0000-000089010000}"/>
    <cellStyle name="Normal 2 3" xfId="181" xr:uid="{00000000-0005-0000-0000-00008A010000}"/>
    <cellStyle name="Normal 2 4" xfId="173" xr:uid="{00000000-0005-0000-0000-00008B010000}"/>
    <cellStyle name="Normal 2_Plan1" xfId="46" xr:uid="{00000000-0005-0000-0000-00008C010000}"/>
    <cellStyle name="Normal 3" xfId="47" xr:uid="{00000000-0005-0000-0000-00008D010000}"/>
    <cellStyle name="Normal 3 2" xfId="48" xr:uid="{00000000-0005-0000-0000-00008E010000}"/>
    <cellStyle name="Normal 3 3" xfId="146" xr:uid="{00000000-0005-0000-0000-00008F010000}"/>
    <cellStyle name="Normal 3 3 2" xfId="188" xr:uid="{00000000-0005-0000-0000-000090010000}"/>
    <cellStyle name="Normal 4" xfId="49" xr:uid="{00000000-0005-0000-0000-000091010000}"/>
    <cellStyle name="Normal 4 2" xfId="179" xr:uid="{00000000-0005-0000-0000-000092010000}"/>
    <cellStyle name="Normal 4 3" xfId="189" xr:uid="{00000000-0005-0000-0000-000093010000}"/>
    <cellStyle name="Normal 4 4" xfId="177" xr:uid="{00000000-0005-0000-0000-000094010000}"/>
    <cellStyle name="Normal 4 5" xfId="975" xr:uid="{00000000-0005-0000-0000-000095010000}"/>
    <cellStyle name="Normal 5" xfId="50" xr:uid="{00000000-0005-0000-0000-000096010000}"/>
    <cellStyle name="Normal 5 2" xfId="51" xr:uid="{00000000-0005-0000-0000-000097010000}"/>
    <cellStyle name="Normal 5 3" xfId="52" xr:uid="{00000000-0005-0000-0000-000098010000}"/>
    <cellStyle name="Normal 5 3 2" xfId="53" xr:uid="{00000000-0005-0000-0000-000099010000}"/>
    <cellStyle name="Normal 5 3 3" xfId="229" xr:uid="{00000000-0005-0000-0000-00009A010000}"/>
    <cellStyle name="Normal 5 3 4" xfId="230" xr:uid="{00000000-0005-0000-0000-00009B010000}"/>
    <cellStyle name="Normal 5 3 5" xfId="231" xr:uid="{00000000-0005-0000-0000-00009C010000}"/>
    <cellStyle name="Normal 5 4" xfId="190" xr:uid="{00000000-0005-0000-0000-00009D010000}"/>
    <cellStyle name="Normal 5_Plan1" xfId="54" xr:uid="{00000000-0005-0000-0000-00009E010000}"/>
    <cellStyle name="Normal 6" xfId="55" xr:uid="{00000000-0005-0000-0000-00009F010000}"/>
    <cellStyle name="Normal 6 2" xfId="232" xr:uid="{00000000-0005-0000-0000-0000A0010000}"/>
    <cellStyle name="Normal 7" xfId="85" xr:uid="{00000000-0005-0000-0000-0000A1010000}"/>
    <cellStyle name="Normal 7 2" xfId="84" xr:uid="{00000000-0005-0000-0000-0000A2010000}"/>
    <cellStyle name="Normal 7 3" xfId="147" xr:uid="{00000000-0005-0000-0000-0000A3010000}"/>
    <cellStyle name="Normal 8" xfId="56" xr:uid="{00000000-0005-0000-0000-0000A4010000}"/>
    <cellStyle name="Normal 9" xfId="57" xr:uid="{00000000-0005-0000-0000-0000A5010000}"/>
    <cellStyle name="Nota" xfId="58" builtinId="10" customBuiltin="1"/>
    <cellStyle name="Nota 2" xfId="59" xr:uid="{00000000-0005-0000-0000-0000AA010000}"/>
    <cellStyle name="Nota 2 2" xfId="89" xr:uid="{00000000-0005-0000-0000-0000AB010000}"/>
    <cellStyle name="Nota 2 3" xfId="151" xr:uid="{00000000-0005-0000-0000-0000AC010000}"/>
    <cellStyle name="Nota 3" xfId="233" xr:uid="{00000000-0005-0000-0000-0000AD010000}"/>
    <cellStyle name="Porcentagem" xfId="60" builtinId="5"/>
    <cellStyle name="Porcentagem 2" xfId="61" xr:uid="{00000000-0005-0000-0000-0000AF010000}"/>
    <cellStyle name="Porcentagem 2 2" xfId="234" xr:uid="{00000000-0005-0000-0000-0000B0010000}"/>
    <cellStyle name="Porcentagem 2 3" xfId="186" xr:uid="{00000000-0005-0000-0000-0000B1010000}"/>
    <cellStyle name="Porcentagem 2 4" xfId="176" xr:uid="{00000000-0005-0000-0000-0000B2010000}"/>
    <cellStyle name="Porcentagem 3" xfId="62" xr:uid="{00000000-0005-0000-0000-0000B3010000}"/>
    <cellStyle name="Porcentagem 3 2" xfId="235" xr:uid="{00000000-0005-0000-0000-0000B4010000}"/>
    <cellStyle name="Porcentagem 4" xfId="257" xr:uid="{00000000-0005-0000-0000-0000B5010000}"/>
    <cellStyle name="Porcentagem 5" xfId="172" xr:uid="{00000000-0005-0000-0000-0000B6010000}"/>
    <cellStyle name="Porcentagem 6" xfId="986" xr:uid="{C70F93FE-BE45-4D39-9417-651DCD06F944}"/>
    <cellStyle name="Ruim" xfId="31" builtinId="27" customBuiltin="1"/>
    <cellStyle name="Saída" xfId="63" builtinId="21" customBuiltin="1"/>
    <cellStyle name="Saída 2" xfId="236" xr:uid="{00000000-0005-0000-0000-0000B8010000}"/>
    <cellStyle name="Sep. milhar [0]" xfId="64" xr:uid="{00000000-0005-0000-0000-0000B9010000}"/>
    <cellStyle name="Separador de milhares 2" xfId="65" xr:uid="{00000000-0005-0000-0000-0000BA010000}"/>
    <cellStyle name="Separador de milhares 2 2" xfId="90" xr:uid="{00000000-0005-0000-0000-0000BB010000}"/>
    <cellStyle name="Separador de milhares 2 2 2" xfId="121" xr:uid="{00000000-0005-0000-0000-0000BC010000}"/>
    <cellStyle name="Separador de milhares 2 2 2 2" xfId="304" xr:uid="{00000000-0005-0000-0000-0000BD010000}"/>
    <cellStyle name="Separador de milhares 2 2 2 2 2" xfId="540" xr:uid="{00000000-0005-0000-0000-0000BE010000}"/>
    <cellStyle name="Separador de milhares 2 2 2 2 2 2" xfId="954" xr:uid="{00000000-0005-0000-0000-0000BF010000}"/>
    <cellStyle name="Separador de milhares 2 2 2 2 3" xfId="718" xr:uid="{00000000-0005-0000-0000-0000C0010000}"/>
    <cellStyle name="Separador de milhares 2 2 2 3" xfId="366" xr:uid="{00000000-0005-0000-0000-0000C1010000}"/>
    <cellStyle name="Separador de milhares 2 2 2 3 2" xfId="780" xr:uid="{00000000-0005-0000-0000-0000C2010000}"/>
    <cellStyle name="Separador de milhares 2 2 2 4" xfId="424" xr:uid="{00000000-0005-0000-0000-0000C3010000}"/>
    <cellStyle name="Separador de milhares 2 2 2 4 2" xfId="838" xr:uid="{00000000-0005-0000-0000-0000C4010000}"/>
    <cellStyle name="Separador de milhares 2 2 2 5" xfId="602" xr:uid="{00000000-0005-0000-0000-0000C5010000}"/>
    <cellStyle name="Separador de milhares 2 2 3" xfId="162" xr:uid="{00000000-0005-0000-0000-0000C6010000}"/>
    <cellStyle name="Separador de milhares 2 2 3 2" xfId="462" xr:uid="{00000000-0005-0000-0000-0000C7010000}"/>
    <cellStyle name="Separador de milhares 2 2 3 2 2" xfId="876" xr:uid="{00000000-0005-0000-0000-0000C8010000}"/>
    <cellStyle name="Separador de milhares 2 2 3 3" xfId="640" xr:uid="{00000000-0005-0000-0000-0000C9010000}"/>
    <cellStyle name="Separador de milhares 2 2 4" xfId="237" xr:uid="{00000000-0005-0000-0000-0000CA010000}"/>
    <cellStyle name="Separador de milhares 2 2 4 2" xfId="482" xr:uid="{00000000-0005-0000-0000-0000CB010000}"/>
    <cellStyle name="Separador de milhares 2 2 4 2 2" xfId="896" xr:uid="{00000000-0005-0000-0000-0000CC010000}"/>
    <cellStyle name="Separador de milhares 2 2 4 3" xfId="660" xr:uid="{00000000-0005-0000-0000-0000CD010000}"/>
    <cellStyle name="Separador de milhares 2 2 5" xfId="275" xr:uid="{00000000-0005-0000-0000-0000CE010000}"/>
    <cellStyle name="Separador de milhares 2 2 5 2" xfId="511" xr:uid="{00000000-0005-0000-0000-0000CF010000}"/>
    <cellStyle name="Separador de milhares 2 2 5 2 2" xfId="925" xr:uid="{00000000-0005-0000-0000-0000D0010000}"/>
    <cellStyle name="Separador de milhares 2 2 5 3" xfId="689" xr:uid="{00000000-0005-0000-0000-0000D1010000}"/>
    <cellStyle name="Separador de milhares 2 2 6" xfId="337" xr:uid="{00000000-0005-0000-0000-0000D2010000}"/>
    <cellStyle name="Separador de milhares 2 2 6 2" xfId="751" xr:uid="{00000000-0005-0000-0000-0000D3010000}"/>
    <cellStyle name="Separador de milhares 2 2 7" xfId="395" xr:uid="{00000000-0005-0000-0000-0000D4010000}"/>
    <cellStyle name="Separador de milhares 2 2 7 2" xfId="809" xr:uid="{00000000-0005-0000-0000-0000D5010000}"/>
    <cellStyle name="Separador de milhares 2 2 8" xfId="573" xr:uid="{00000000-0005-0000-0000-0000D6010000}"/>
    <cellStyle name="Separador de milhares 2 3" xfId="152" xr:uid="{00000000-0005-0000-0000-0000D7010000}"/>
    <cellStyle name="Separador de milhares 2 3 2" xfId="260" xr:uid="{00000000-0005-0000-0000-0000D8010000}"/>
    <cellStyle name="Separador de milhares 2 3 2 2" xfId="496" xr:uid="{00000000-0005-0000-0000-0000D9010000}"/>
    <cellStyle name="Separador de milhares 2 3 2 2 2" xfId="910" xr:uid="{00000000-0005-0000-0000-0000DA010000}"/>
    <cellStyle name="Separador de milhares 2 3 2 3" xfId="674" xr:uid="{00000000-0005-0000-0000-0000DB010000}"/>
    <cellStyle name="Separador de milhares 2 3 3" xfId="452" xr:uid="{00000000-0005-0000-0000-0000DC010000}"/>
    <cellStyle name="Separador de milhares 2 3 3 2" xfId="866" xr:uid="{00000000-0005-0000-0000-0000DD010000}"/>
    <cellStyle name="Separador de milhares 2 3 4" xfId="630" xr:uid="{00000000-0005-0000-0000-0000DE010000}"/>
    <cellStyle name="Separador de milhares 3" xfId="66" xr:uid="{00000000-0005-0000-0000-0000DF010000}"/>
    <cellStyle name="Separador de milhares 3 2" xfId="238" xr:uid="{00000000-0005-0000-0000-0000E0010000}"/>
    <cellStyle name="Separador de milhares 3 2 2" xfId="322" xr:uid="{00000000-0005-0000-0000-0000E1010000}"/>
    <cellStyle name="Separador de milhares 3 2 2 2" xfId="558" xr:uid="{00000000-0005-0000-0000-0000E2010000}"/>
    <cellStyle name="Separador de milhares 3 2 2 2 2" xfId="972" xr:uid="{00000000-0005-0000-0000-0000E3010000}"/>
    <cellStyle name="Separador de milhares 3 2 2 3" xfId="736" xr:uid="{00000000-0005-0000-0000-0000E4010000}"/>
    <cellStyle name="Separador de milhares 3 2 3" xfId="483" xr:uid="{00000000-0005-0000-0000-0000E5010000}"/>
    <cellStyle name="Separador de milhares 3 2 3 2" xfId="897" xr:uid="{00000000-0005-0000-0000-0000E6010000}"/>
    <cellStyle name="Separador de milhares 3 2 4" xfId="661" xr:uid="{00000000-0005-0000-0000-0000E7010000}"/>
    <cellStyle name="Sepavador de milhares [0]_Pasta2" xfId="67" xr:uid="{00000000-0005-0000-0000-0000E8010000}"/>
    <cellStyle name="Texto de Aviso" xfId="68" builtinId="11" customBuiltin="1"/>
    <cellStyle name="Texto de Aviso 2" xfId="239" xr:uid="{00000000-0005-0000-0000-0000EA010000}"/>
    <cellStyle name="Texto Explicativo" xfId="69" builtinId="53" customBuiltin="1"/>
    <cellStyle name="Texto Explicativo 2" xfId="240" xr:uid="{00000000-0005-0000-0000-0000EC010000}"/>
    <cellStyle name="Título" xfId="70" builtinId="15" customBuiltin="1"/>
    <cellStyle name="Título 1" xfId="71" builtinId="16" customBuiltin="1"/>
    <cellStyle name="Título 1 2" xfId="241" xr:uid="{00000000-0005-0000-0000-0000EF010000}"/>
    <cellStyle name="Título 2" xfId="72" builtinId="17" customBuiltin="1"/>
    <cellStyle name="Título 2 2" xfId="242" xr:uid="{00000000-0005-0000-0000-0000F1010000}"/>
    <cellStyle name="Título 3" xfId="73" builtinId="18" customBuiltin="1"/>
    <cellStyle name="Título 3 2" xfId="243" xr:uid="{00000000-0005-0000-0000-0000F3010000}"/>
    <cellStyle name="Título 3 2 12" xfId="108" xr:uid="{00000000-0005-0000-0000-0000F4010000}"/>
    <cellStyle name="Título 4" xfId="74" builtinId="19" customBuiltin="1"/>
    <cellStyle name="Título 4 2" xfId="244" xr:uid="{00000000-0005-0000-0000-0000F6010000}"/>
    <cellStyle name="Título 5" xfId="245" xr:uid="{00000000-0005-0000-0000-0000F7010000}"/>
    <cellStyle name="Total" xfId="75" builtinId="25" customBuiltin="1"/>
    <cellStyle name="Total 2" xfId="246" xr:uid="{00000000-0005-0000-0000-0000F9010000}"/>
    <cellStyle name="Vírgula" xfId="76" builtinId="3"/>
    <cellStyle name="Vírgula 10" xfId="141" xr:uid="{00000000-0005-0000-0000-0000FB010000}"/>
    <cellStyle name="Vírgula 10 2" xfId="444" xr:uid="{00000000-0005-0000-0000-0000FC010000}"/>
    <cellStyle name="Vírgula 10 2 2" xfId="858" xr:uid="{00000000-0005-0000-0000-0000FD010000}"/>
    <cellStyle name="Vírgula 10 3" xfId="622" xr:uid="{00000000-0005-0000-0000-0000FE010000}"/>
    <cellStyle name="Vírgula 11" xfId="170" xr:uid="{00000000-0005-0000-0000-0000FF010000}"/>
    <cellStyle name="Vírgula 11 2" xfId="469" xr:uid="{00000000-0005-0000-0000-000000020000}"/>
    <cellStyle name="Vírgula 11 2 2" xfId="883" xr:uid="{00000000-0005-0000-0000-000001020000}"/>
    <cellStyle name="Vírgula 11 3" xfId="647" xr:uid="{00000000-0005-0000-0000-000002020000}"/>
    <cellStyle name="Vírgula 12" xfId="266" xr:uid="{00000000-0005-0000-0000-000003020000}"/>
    <cellStyle name="Vírgula 12 2" xfId="502" xr:uid="{00000000-0005-0000-0000-000004020000}"/>
    <cellStyle name="Vírgula 12 2 2" xfId="916" xr:uid="{00000000-0005-0000-0000-000005020000}"/>
    <cellStyle name="Vírgula 12 3" xfId="680" xr:uid="{00000000-0005-0000-0000-000006020000}"/>
    <cellStyle name="Vírgula 13" xfId="265" xr:uid="{00000000-0005-0000-0000-000007020000}"/>
    <cellStyle name="Vírgula 13 2" xfId="501" xr:uid="{00000000-0005-0000-0000-000008020000}"/>
    <cellStyle name="Vírgula 13 2 2" xfId="915" xr:uid="{00000000-0005-0000-0000-000009020000}"/>
    <cellStyle name="Vírgula 13 3" xfId="679" xr:uid="{00000000-0005-0000-0000-00000A020000}"/>
    <cellStyle name="Vírgula 14" xfId="328" xr:uid="{00000000-0005-0000-0000-00000B020000}"/>
    <cellStyle name="Vírgula 14 2" xfId="742" xr:uid="{00000000-0005-0000-0000-00000C020000}"/>
    <cellStyle name="Vírgula 15" xfId="386" xr:uid="{00000000-0005-0000-0000-00000D020000}"/>
    <cellStyle name="Vírgula 15 2" xfId="800" xr:uid="{00000000-0005-0000-0000-00000E020000}"/>
    <cellStyle name="Vírgula 16" xfId="564" xr:uid="{00000000-0005-0000-0000-00000F020000}"/>
    <cellStyle name="Vírgula 17" xfId="978" xr:uid="{00000000-0005-0000-0000-000010020000}"/>
    <cellStyle name="Vírgula 18" xfId="982" xr:uid="{D1BCF7CA-4D87-40B6-985B-8E42823742D0}"/>
    <cellStyle name="Vírgula 2" xfId="77" xr:uid="{00000000-0005-0000-0000-000011020000}"/>
    <cellStyle name="Vírgula 2 10" xfId="387" xr:uid="{00000000-0005-0000-0000-000012020000}"/>
    <cellStyle name="Vírgula 2 10 2" xfId="801" xr:uid="{00000000-0005-0000-0000-000013020000}"/>
    <cellStyle name="Vírgula 2 11" xfId="565" xr:uid="{00000000-0005-0000-0000-000014020000}"/>
    <cellStyle name="Vírgula 2 12" xfId="977" xr:uid="{00000000-0005-0000-0000-000015020000}"/>
    <cellStyle name="Vírgula 2 13" xfId="981" xr:uid="{DBCB97E2-3A49-4BCA-8C32-E6A725A50CBE}"/>
    <cellStyle name="Vírgula 2 2" xfId="78" xr:uid="{00000000-0005-0000-0000-000016020000}"/>
    <cellStyle name="Vírgula 2 2 10" xfId="566" xr:uid="{00000000-0005-0000-0000-000017020000}"/>
    <cellStyle name="Vírgula 2 2 11" xfId="979" xr:uid="{00000000-0005-0000-0000-000018020000}"/>
    <cellStyle name="Vírgula 2 2 2" xfId="93" xr:uid="{00000000-0005-0000-0000-000019020000}"/>
    <cellStyle name="Vírgula 2 2 2 2" xfId="124" xr:uid="{00000000-0005-0000-0000-00001A020000}"/>
    <cellStyle name="Vírgula 2 2 2 2 2" xfId="307" xr:uid="{00000000-0005-0000-0000-00001B020000}"/>
    <cellStyle name="Vírgula 2 2 2 2 2 2" xfId="543" xr:uid="{00000000-0005-0000-0000-00001C020000}"/>
    <cellStyle name="Vírgula 2 2 2 2 2 2 2" xfId="957" xr:uid="{00000000-0005-0000-0000-00001D020000}"/>
    <cellStyle name="Vírgula 2 2 2 2 2 3" xfId="721" xr:uid="{00000000-0005-0000-0000-00001E020000}"/>
    <cellStyle name="Vírgula 2 2 2 2 3" xfId="369" xr:uid="{00000000-0005-0000-0000-00001F020000}"/>
    <cellStyle name="Vírgula 2 2 2 2 3 2" xfId="783" xr:uid="{00000000-0005-0000-0000-000020020000}"/>
    <cellStyle name="Vírgula 2 2 2 2 4" xfId="427" xr:uid="{00000000-0005-0000-0000-000021020000}"/>
    <cellStyle name="Vírgula 2 2 2 2 4 2" xfId="841" xr:uid="{00000000-0005-0000-0000-000022020000}"/>
    <cellStyle name="Vírgula 2 2 2 2 5" xfId="605" xr:uid="{00000000-0005-0000-0000-000023020000}"/>
    <cellStyle name="Vírgula 2 2 2 3" xfId="165" xr:uid="{00000000-0005-0000-0000-000024020000}"/>
    <cellStyle name="Vírgula 2 2 2 3 2" xfId="465" xr:uid="{00000000-0005-0000-0000-000025020000}"/>
    <cellStyle name="Vírgula 2 2 2 3 2 2" xfId="879" xr:uid="{00000000-0005-0000-0000-000026020000}"/>
    <cellStyle name="Vírgula 2 2 2 3 3" xfId="643" xr:uid="{00000000-0005-0000-0000-000027020000}"/>
    <cellStyle name="Vírgula 2 2 2 4" xfId="247" xr:uid="{00000000-0005-0000-0000-000028020000}"/>
    <cellStyle name="Vírgula 2 2 2 4 2" xfId="484" xr:uid="{00000000-0005-0000-0000-000029020000}"/>
    <cellStyle name="Vírgula 2 2 2 4 2 2" xfId="898" xr:uid="{00000000-0005-0000-0000-00002A020000}"/>
    <cellStyle name="Vírgula 2 2 2 4 3" xfId="662" xr:uid="{00000000-0005-0000-0000-00002B020000}"/>
    <cellStyle name="Vírgula 2 2 2 5" xfId="278" xr:uid="{00000000-0005-0000-0000-00002C020000}"/>
    <cellStyle name="Vírgula 2 2 2 5 2" xfId="514" xr:uid="{00000000-0005-0000-0000-00002D020000}"/>
    <cellStyle name="Vírgula 2 2 2 5 2 2" xfId="928" xr:uid="{00000000-0005-0000-0000-00002E020000}"/>
    <cellStyle name="Vírgula 2 2 2 5 3" xfId="692" xr:uid="{00000000-0005-0000-0000-00002F020000}"/>
    <cellStyle name="Vírgula 2 2 2 6" xfId="340" xr:uid="{00000000-0005-0000-0000-000030020000}"/>
    <cellStyle name="Vírgula 2 2 2 6 2" xfId="754" xr:uid="{00000000-0005-0000-0000-000031020000}"/>
    <cellStyle name="Vírgula 2 2 2 7" xfId="398" xr:uid="{00000000-0005-0000-0000-000032020000}"/>
    <cellStyle name="Vírgula 2 2 2 7 2" xfId="812" xr:uid="{00000000-0005-0000-0000-000033020000}"/>
    <cellStyle name="Vírgula 2 2 2 8" xfId="576" xr:uid="{00000000-0005-0000-0000-000034020000}"/>
    <cellStyle name="Vírgula 2 2 3" xfId="104" xr:uid="{00000000-0005-0000-0000-000035020000}"/>
    <cellStyle name="Vírgula 2 2 3 2" xfId="134" xr:uid="{00000000-0005-0000-0000-000036020000}"/>
    <cellStyle name="Vírgula 2 2 3 2 2" xfId="317" xr:uid="{00000000-0005-0000-0000-000037020000}"/>
    <cellStyle name="Vírgula 2 2 3 2 2 2" xfId="553" xr:uid="{00000000-0005-0000-0000-000038020000}"/>
    <cellStyle name="Vírgula 2 2 3 2 2 2 2" xfId="967" xr:uid="{00000000-0005-0000-0000-000039020000}"/>
    <cellStyle name="Vírgula 2 2 3 2 2 3" xfId="731" xr:uid="{00000000-0005-0000-0000-00003A020000}"/>
    <cellStyle name="Vírgula 2 2 3 2 3" xfId="379" xr:uid="{00000000-0005-0000-0000-00003B020000}"/>
    <cellStyle name="Vírgula 2 2 3 2 3 2" xfId="793" xr:uid="{00000000-0005-0000-0000-00003C020000}"/>
    <cellStyle name="Vírgula 2 2 3 2 4" xfId="437" xr:uid="{00000000-0005-0000-0000-00003D020000}"/>
    <cellStyle name="Vírgula 2 2 3 2 4 2" xfId="851" xr:uid="{00000000-0005-0000-0000-00003E020000}"/>
    <cellStyle name="Vírgula 2 2 3 2 5" xfId="615" xr:uid="{00000000-0005-0000-0000-00003F020000}"/>
    <cellStyle name="Vírgula 2 2 3 3" xfId="155" xr:uid="{00000000-0005-0000-0000-000040020000}"/>
    <cellStyle name="Vírgula 2 2 3 3 2" xfId="455" xr:uid="{00000000-0005-0000-0000-000041020000}"/>
    <cellStyle name="Vírgula 2 2 3 3 2 2" xfId="869" xr:uid="{00000000-0005-0000-0000-000042020000}"/>
    <cellStyle name="Vírgula 2 2 3 3 3" xfId="633" xr:uid="{00000000-0005-0000-0000-000043020000}"/>
    <cellStyle name="Vírgula 2 2 3 4" xfId="288" xr:uid="{00000000-0005-0000-0000-000044020000}"/>
    <cellStyle name="Vírgula 2 2 3 4 2" xfId="524" xr:uid="{00000000-0005-0000-0000-000045020000}"/>
    <cellStyle name="Vírgula 2 2 3 4 2 2" xfId="938" xr:uid="{00000000-0005-0000-0000-000046020000}"/>
    <cellStyle name="Vírgula 2 2 3 4 3" xfId="702" xr:uid="{00000000-0005-0000-0000-000047020000}"/>
    <cellStyle name="Vírgula 2 2 3 5" xfId="350" xr:uid="{00000000-0005-0000-0000-000048020000}"/>
    <cellStyle name="Vírgula 2 2 3 5 2" xfId="764" xr:uid="{00000000-0005-0000-0000-000049020000}"/>
    <cellStyle name="Vírgula 2 2 3 6" xfId="408" xr:uid="{00000000-0005-0000-0000-00004A020000}"/>
    <cellStyle name="Vírgula 2 2 3 6 2" xfId="822" xr:uid="{00000000-0005-0000-0000-00004B020000}"/>
    <cellStyle name="Vírgula 2 2 3 7" xfId="586" xr:uid="{00000000-0005-0000-0000-00004C020000}"/>
    <cellStyle name="Vírgula 2 2 4" xfId="114" xr:uid="{00000000-0005-0000-0000-00004D020000}"/>
    <cellStyle name="Vírgula 2 2 4 2" xfId="297" xr:uid="{00000000-0005-0000-0000-00004E020000}"/>
    <cellStyle name="Vírgula 2 2 4 2 2" xfId="533" xr:uid="{00000000-0005-0000-0000-00004F020000}"/>
    <cellStyle name="Vírgula 2 2 4 2 2 2" xfId="947" xr:uid="{00000000-0005-0000-0000-000050020000}"/>
    <cellStyle name="Vírgula 2 2 4 2 3" xfId="711" xr:uid="{00000000-0005-0000-0000-000051020000}"/>
    <cellStyle name="Vírgula 2 2 4 3" xfId="359" xr:uid="{00000000-0005-0000-0000-000052020000}"/>
    <cellStyle name="Vírgula 2 2 4 3 2" xfId="773" xr:uid="{00000000-0005-0000-0000-000053020000}"/>
    <cellStyle name="Vírgula 2 2 4 4" xfId="417" xr:uid="{00000000-0005-0000-0000-000054020000}"/>
    <cellStyle name="Vírgula 2 2 4 4 2" xfId="831" xr:uid="{00000000-0005-0000-0000-000055020000}"/>
    <cellStyle name="Vírgula 2 2 4 5" xfId="595" xr:uid="{00000000-0005-0000-0000-000056020000}"/>
    <cellStyle name="Vírgula 2 2 5" xfId="143" xr:uid="{00000000-0005-0000-0000-000057020000}"/>
    <cellStyle name="Vírgula 2 2 5 2" xfId="446" xr:uid="{00000000-0005-0000-0000-000058020000}"/>
    <cellStyle name="Vírgula 2 2 5 2 2" xfId="860" xr:uid="{00000000-0005-0000-0000-000059020000}"/>
    <cellStyle name="Vírgula 2 2 5 3" xfId="624" xr:uid="{00000000-0005-0000-0000-00005A020000}"/>
    <cellStyle name="Vírgula 2 2 6" xfId="183" xr:uid="{00000000-0005-0000-0000-00005B020000}"/>
    <cellStyle name="Vírgula 2 2 6 2" xfId="476" xr:uid="{00000000-0005-0000-0000-00005C020000}"/>
    <cellStyle name="Vírgula 2 2 6 2 2" xfId="890" xr:uid="{00000000-0005-0000-0000-00005D020000}"/>
    <cellStyle name="Vírgula 2 2 6 3" xfId="654" xr:uid="{00000000-0005-0000-0000-00005E020000}"/>
    <cellStyle name="Vírgula 2 2 7" xfId="268" xr:uid="{00000000-0005-0000-0000-00005F020000}"/>
    <cellStyle name="Vírgula 2 2 7 2" xfId="504" xr:uid="{00000000-0005-0000-0000-000060020000}"/>
    <cellStyle name="Vírgula 2 2 7 2 2" xfId="918" xr:uid="{00000000-0005-0000-0000-000061020000}"/>
    <cellStyle name="Vírgula 2 2 7 3" xfId="682" xr:uid="{00000000-0005-0000-0000-000062020000}"/>
    <cellStyle name="Vírgula 2 2 8" xfId="330" xr:uid="{00000000-0005-0000-0000-000063020000}"/>
    <cellStyle name="Vírgula 2 2 8 2" xfId="744" xr:uid="{00000000-0005-0000-0000-000064020000}"/>
    <cellStyle name="Vírgula 2 2 9" xfId="388" xr:uid="{00000000-0005-0000-0000-000065020000}"/>
    <cellStyle name="Vírgula 2 2 9 2" xfId="802" xr:uid="{00000000-0005-0000-0000-000066020000}"/>
    <cellStyle name="Vírgula 2 3" xfId="92" xr:uid="{00000000-0005-0000-0000-000067020000}"/>
    <cellStyle name="Vírgula 2 3 2" xfId="123" xr:uid="{00000000-0005-0000-0000-000068020000}"/>
    <cellStyle name="Vírgula 2 3 2 2" xfId="306" xr:uid="{00000000-0005-0000-0000-000069020000}"/>
    <cellStyle name="Vírgula 2 3 2 2 2" xfId="542" xr:uid="{00000000-0005-0000-0000-00006A020000}"/>
    <cellStyle name="Vírgula 2 3 2 2 2 2" xfId="956" xr:uid="{00000000-0005-0000-0000-00006B020000}"/>
    <cellStyle name="Vírgula 2 3 2 2 3" xfId="720" xr:uid="{00000000-0005-0000-0000-00006C020000}"/>
    <cellStyle name="Vírgula 2 3 2 3" xfId="368" xr:uid="{00000000-0005-0000-0000-00006D020000}"/>
    <cellStyle name="Vírgula 2 3 2 3 2" xfId="782" xr:uid="{00000000-0005-0000-0000-00006E020000}"/>
    <cellStyle name="Vírgula 2 3 2 4" xfId="426" xr:uid="{00000000-0005-0000-0000-00006F020000}"/>
    <cellStyle name="Vírgula 2 3 2 4 2" xfId="840" xr:uid="{00000000-0005-0000-0000-000070020000}"/>
    <cellStyle name="Vírgula 2 3 2 5" xfId="604" xr:uid="{00000000-0005-0000-0000-000071020000}"/>
    <cellStyle name="Vírgula 2 3 3" xfId="164" xr:uid="{00000000-0005-0000-0000-000072020000}"/>
    <cellStyle name="Vírgula 2 3 3 2" xfId="464" xr:uid="{00000000-0005-0000-0000-000073020000}"/>
    <cellStyle name="Vírgula 2 3 3 2 2" xfId="878" xr:uid="{00000000-0005-0000-0000-000074020000}"/>
    <cellStyle name="Vírgula 2 3 3 3" xfId="642" xr:uid="{00000000-0005-0000-0000-000075020000}"/>
    <cellStyle name="Vírgula 2 3 4" xfId="248" xr:uid="{00000000-0005-0000-0000-000076020000}"/>
    <cellStyle name="Vírgula 2 3 4 2" xfId="485" xr:uid="{00000000-0005-0000-0000-000077020000}"/>
    <cellStyle name="Vírgula 2 3 4 2 2" xfId="899" xr:uid="{00000000-0005-0000-0000-000078020000}"/>
    <cellStyle name="Vírgula 2 3 4 3" xfId="663" xr:uid="{00000000-0005-0000-0000-000079020000}"/>
    <cellStyle name="Vírgula 2 3 5" xfId="277" xr:uid="{00000000-0005-0000-0000-00007A020000}"/>
    <cellStyle name="Vírgula 2 3 5 2" xfId="513" xr:uid="{00000000-0005-0000-0000-00007B020000}"/>
    <cellStyle name="Vírgula 2 3 5 2 2" xfId="927" xr:uid="{00000000-0005-0000-0000-00007C020000}"/>
    <cellStyle name="Vírgula 2 3 5 3" xfId="691" xr:uid="{00000000-0005-0000-0000-00007D020000}"/>
    <cellStyle name="Vírgula 2 3 6" xfId="339" xr:uid="{00000000-0005-0000-0000-00007E020000}"/>
    <cellStyle name="Vírgula 2 3 6 2" xfId="753" xr:uid="{00000000-0005-0000-0000-00007F020000}"/>
    <cellStyle name="Vírgula 2 3 7" xfId="397" xr:uid="{00000000-0005-0000-0000-000080020000}"/>
    <cellStyle name="Vírgula 2 3 7 2" xfId="811" xr:uid="{00000000-0005-0000-0000-000081020000}"/>
    <cellStyle name="Vírgula 2 3 8" xfId="575" xr:uid="{00000000-0005-0000-0000-000082020000}"/>
    <cellStyle name="Vírgula 2 4" xfId="103" xr:uid="{00000000-0005-0000-0000-000083020000}"/>
    <cellStyle name="Vírgula 2 4 2" xfId="133" xr:uid="{00000000-0005-0000-0000-000084020000}"/>
    <cellStyle name="Vírgula 2 4 2 2" xfId="316" xr:uid="{00000000-0005-0000-0000-000085020000}"/>
    <cellStyle name="Vírgula 2 4 2 2 2" xfId="552" xr:uid="{00000000-0005-0000-0000-000086020000}"/>
    <cellStyle name="Vírgula 2 4 2 2 2 2" xfId="966" xr:uid="{00000000-0005-0000-0000-000087020000}"/>
    <cellStyle name="Vírgula 2 4 2 2 3" xfId="730" xr:uid="{00000000-0005-0000-0000-000088020000}"/>
    <cellStyle name="Vírgula 2 4 2 3" xfId="378" xr:uid="{00000000-0005-0000-0000-000089020000}"/>
    <cellStyle name="Vírgula 2 4 2 3 2" xfId="792" xr:uid="{00000000-0005-0000-0000-00008A020000}"/>
    <cellStyle name="Vírgula 2 4 2 4" xfId="436" xr:uid="{00000000-0005-0000-0000-00008B020000}"/>
    <cellStyle name="Vírgula 2 4 2 4 2" xfId="850" xr:uid="{00000000-0005-0000-0000-00008C020000}"/>
    <cellStyle name="Vírgula 2 4 2 5" xfId="614" xr:uid="{00000000-0005-0000-0000-00008D020000}"/>
    <cellStyle name="Vírgula 2 4 3" xfId="154" xr:uid="{00000000-0005-0000-0000-00008E020000}"/>
    <cellStyle name="Vírgula 2 4 3 2" xfId="454" xr:uid="{00000000-0005-0000-0000-00008F020000}"/>
    <cellStyle name="Vírgula 2 4 3 2 2" xfId="868" xr:uid="{00000000-0005-0000-0000-000090020000}"/>
    <cellStyle name="Vírgula 2 4 3 3" xfId="632" xr:uid="{00000000-0005-0000-0000-000091020000}"/>
    <cellStyle name="Vírgula 2 4 4" xfId="249" xr:uid="{00000000-0005-0000-0000-000092020000}"/>
    <cellStyle name="Vírgula 2 4 4 2" xfId="486" xr:uid="{00000000-0005-0000-0000-000093020000}"/>
    <cellStyle name="Vírgula 2 4 4 2 2" xfId="900" xr:uid="{00000000-0005-0000-0000-000094020000}"/>
    <cellStyle name="Vírgula 2 4 4 3" xfId="664" xr:uid="{00000000-0005-0000-0000-000095020000}"/>
    <cellStyle name="Vírgula 2 4 5" xfId="287" xr:uid="{00000000-0005-0000-0000-000096020000}"/>
    <cellStyle name="Vírgula 2 4 5 2" xfId="523" xr:uid="{00000000-0005-0000-0000-000097020000}"/>
    <cellStyle name="Vírgula 2 4 5 2 2" xfId="937" xr:uid="{00000000-0005-0000-0000-000098020000}"/>
    <cellStyle name="Vírgula 2 4 5 3" xfId="701" xr:uid="{00000000-0005-0000-0000-000099020000}"/>
    <cellStyle name="Vírgula 2 4 6" xfId="349" xr:uid="{00000000-0005-0000-0000-00009A020000}"/>
    <cellStyle name="Vírgula 2 4 6 2" xfId="763" xr:uid="{00000000-0005-0000-0000-00009B020000}"/>
    <cellStyle name="Vírgula 2 4 7" xfId="407" xr:uid="{00000000-0005-0000-0000-00009C020000}"/>
    <cellStyle name="Vírgula 2 4 7 2" xfId="821" xr:uid="{00000000-0005-0000-0000-00009D020000}"/>
    <cellStyle name="Vírgula 2 4 8" xfId="585" xr:uid="{00000000-0005-0000-0000-00009E020000}"/>
    <cellStyle name="Vírgula 2 5" xfId="113" xr:uid="{00000000-0005-0000-0000-00009F020000}"/>
    <cellStyle name="Vírgula 2 5 2" xfId="296" xr:uid="{00000000-0005-0000-0000-0000A0020000}"/>
    <cellStyle name="Vírgula 2 5 2 2" xfId="532" xr:uid="{00000000-0005-0000-0000-0000A1020000}"/>
    <cellStyle name="Vírgula 2 5 2 2 2" xfId="946" xr:uid="{00000000-0005-0000-0000-0000A2020000}"/>
    <cellStyle name="Vírgula 2 5 2 3" xfId="710" xr:uid="{00000000-0005-0000-0000-0000A3020000}"/>
    <cellStyle name="Vírgula 2 5 3" xfId="358" xr:uid="{00000000-0005-0000-0000-0000A4020000}"/>
    <cellStyle name="Vírgula 2 5 3 2" xfId="772" xr:uid="{00000000-0005-0000-0000-0000A5020000}"/>
    <cellStyle name="Vírgula 2 5 4" xfId="416" xr:uid="{00000000-0005-0000-0000-0000A6020000}"/>
    <cellStyle name="Vírgula 2 5 4 2" xfId="830" xr:uid="{00000000-0005-0000-0000-0000A7020000}"/>
    <cellStyle name="Vírgula 2 5 5" xfId="594" xr:uid="{00000000-0005-0000-0000-0000A8020000}"/>
    <cellStyle name="Vírgula 2 6" xfId="142" xr:uid="{00000000-0005-0000-0000-0000A9020000}"/>
    <cellStyle name="Vírgula 2 6 2" xfId="445" xr:uid="{00000000-0005-0000-0000-0000AA020000}"/>
    <cellStyle name="Vírgula 2 6 2 2" xfId="859" xr:uid="{00000000-0005-0000-0000-0000AB020000}"/>
    <cellStyle name="Vírgula 2 6 3" xfId="623" xr:uid="{00000000-0005-0000-0000-0000AC020000}"/>
    <cellStyle name="Vírgula 2 7" xfId="175" xr:uid="{00000000-0005-0000-0000-0000AD020000}"/>
    <cellStyle name="Vírgula 2 7 2" xfId="472" xr:uid="{00000000-0005-0000-0000-0000AE020000}"/>
    <cellStyle name="Vírgula 2 7 2 2" xfId="886" xr:uid="{00000000-0005-0000-0000-0000AF020000}"/>
    <cellStyle name="Vírgula 2 7 3" xfId="650" xr:uid="{00000000-0005-0000-0000-0000B0020000}"/>
    <cellStyle name="Vírgula 2 8" xfId="267" xr:uid="{00000000-0005-0000-0000-0000B1020000}"/>
    <cellStyle name="Vírgula 2 8 2" xfId="503" xr:uid="{00000000-0005-0000-0000-0000B2020000}"/>
    <cellStyle name="Vírgula 2 8 2 2" xfId="917" xr:uid="{00000000-0005-0000-0000-0000B3020000}"/>
    <cellStyle name="Vírgula 2 8 3" xfId="681" xr:uid="{00000000-0005-0000-0000-0000B4020000}"/>
    <cellStyle name="Vírgula 2 9" xfId="329" xr:uid="{00000000-0005-0000-0000-0000B5020000}"/>
    <cellStyle name="Vírgula 2 9 2" xfId="743" xr:uid="{00000000-0005-0000-0000-0000B6020000}"/>
    <cellStyle name="Vírgula 3" xfId="79" xr:uid="{00000000-0005-0000-0000-0000B7020000}"/>
    <cellStyle name="Vírgula 3 2" xfId="250" xr:uid="{00000000-0005-0000-0000-0000B8020000}"/>
    <cellStyle name="Vírgula 3 2 2" xfId="323" xr:uid="{00000000-0005-0000-0000-0000B9020000}"/>
    <cellStyle name="Vírgula 3 2 2 2" xfId="559" xr:uid="{00000000-0005-0000-0000-0000BA020000}"/>
    <cellStyle name="Vírgula 3 2 2 2 2" xfId="973" xr:uid="{00000000-0005-0000-0000-0000BB020000}"/>
    <cellStyle name="Vírgula 3 2 2 3" xfId="737" xr:uid="{00000000-0005-0000-0000-0000BC020000}"/>
    <cellStyle name="Vírgula 3 2 3" xfId="487" xr:uid="{00000000-0005-0000-0000-0000BD020000}"/>
    <cellStyle name="Vírgula 3 2 3 2" xfId="901" xr:uid="{00000000-0005-0000-0000-0000BE020000}"/>
    <cellStyle name="Vírgula 3 2 4" xfId="665" xr:uid="{00000000-0005-0000-0000-0000BF020000}"/>
    <cellStyle name="Vírgula 4" xfId="80" xr:uid="{00000000-0005-0000-0000-0000C0020000}"/>
    <cellStyle name="Vírgula 4 2" xfId="94" xr:uid="{00000000-0005-0000-0000-0000C1020000}"/>
    <cellStyle name="Vírgula 4 2 2" xfId="125" xr:uid="{00000000-0005-0000-0000-0000C2020000}"/>
    <cellStyle name="Vírgula 4 2 2 2" xfId="308" xr:uid="{00000000-0005-0000-0000-0000C3020000}"/>
    <cellStyle name="Vírgula 4 2 2 2 2" xfId="544" xr:uid="{00000000-0005-0000-0000-0000C4020000}"/>
    <cellStyle name="Vírgula 4 2 2 2 2 2" xfId="958" xr:uid="{00000000-0005-0000-0000-0000C5020000}"/>
    <cellStyle name="Vírgula 4 2 2 2 3" xfId="722" xr:uid="{00000000-0005-0000-0000-0000C6020000}"/>
    <cellStyle name="Vírgula 4 2 2 3" xfId="370" xr:uid="{00000000-0005-0000-0000-0000C7020000}"/>
    <cellStyle name="Vírgula 4 2 2 3 2" xfId="784" xr:uid="{00000000-0005-0000-0000-0000C8020000}"/>
    <cellStyle name="Vírgula 4 2 2 4" xfId="428" xr:uid="{00000000-0005-0000-0000-0000C9020000}"/>
    <cellStyle name="Vírgula 4 2 2 4 2" xfId="842" xr:uid="{00000000-0005-0000-0000-0000CA020000}"/>
    <cellStyle name="Vírgula 4 2 2 5" xfId="606" xr:uid="{00000000-0005-0000-0000-0000CB020000}"/>
    <cellStyle name="Vírgula 4 2 3" xfId="166" xr:uid="{00000000-0005-0000-0000-0000CC020000}"/>
    <cellStyle name="Vírgula 4 2 3 2" xfId="466" xr:uid="{00000000-0005-0000-0000-0000CD020000}"/>
    <cellStyle name="Vírgula 4 2 3 2 2" xfId="880" xr:uid="{00000000-0005-0000-0000-0000CE020000}"/>
    <cellStyle name="Vírgula 4 2 3 3" xfId="644" xr:uid="{00000000-0005-0000-0000-0000CF020000}"/>
    <cellStyle name="Vírgula 4 2 4" xfId="251" xr:uid="{00000000-0005-0000-0000-0000D0020000}"/>
    <cellStyle name="Vírgula 4 2 4 2" xfId="488" xr:uid="{00000000-0005-0000-0000-0000D1020000}"/>
    <cellStyle name="Vírgula 4 2 4 2 2" xfId="902" xr:uid="{00000000-0005-0000-0000-0000D2020000}"/>
    <cellStyle name="Vírgula 4 2 4 3" xfId="666" xr:uid="{00000000-0005-0000-0000-0000D3020000}"/>
    <cellStyle name="Vírgula 4 2 5" xfId="279" xr:uid="{00000000-0005-0000-0000-0000D4020000}"/>
    <cellStyle name="Vírgula 4 2 5 2" xfId="515" xr:uid="{00000000-0005-0000-0000-0000D5020000}"/>
    <cellStyle name="Vírgula 4 2 5 2 2" xfId="929" xr:uid="{00000000-0005-0000-0000-0000D6020000}"/>
    <cellStyle name="Vírgula 4 2 5 3" xfId="693" xr:uid="{00000000-0005-0000-0000-0000D7020000}"/>
    <cellStyle name="Vírgula 4 2 6" xfId="341" xr:uid="{00000000-0005-0000-0000-0000D8020000}"/>
    <cellStyle name="Vírgula 4 2 6 2" xfId="755" xr:uid="{00000000-0005-0000-0000-0000D9020000}"/>
    <cellStyle name="Vírgula 4 2 7" xfId="399" xr:uid="{00000000-0005-0000-0000-0000DA020000}"/>
    <cellStyle name="Vírgula 4 2 7 2" xfId="813" xr:uid="{00000000-0005-0000-0000-0000DB020000}"/>
    <cellStyle name="Vírgula 4 2 8" xfId="577" xr:uid="{00000000-0005-0000-0000-0000DC020000}"/>
    <cellStyle name="Vírgula 4 3" xfId="105" xr:uid="{00000000-0005-0000-0000-0000DD020000}"/>
    <cellStyle name="Vírgula 4 3 2" xfId="135" xr:uid="{00000000-0005-0000-0000-0000DE020000}"/>
    <cellStyle name="Vírgula 4 3 2 2" xfId="318" xr:uid="{00000000-0005-0000-0000-0000DF020000}"/>
    <cellStyle name="Vírgula 4 3 2 2 2" xfId="554" xr:uid="{00000000-0005-0000-0000-0000E0020000}"/>
    <cellStyle name="Vírgula 4 3 2 2 2 2" xfId="968" xr:uid="{00000000-0005-0000-0000-0000E1020000}"/>
    <cellStyle name="Vírgula 4 3 2 2 3" xfId="732" xr:uid="{00000000-0005-0000-0000-0000E2020000}"/>
    <cellStyle name="Vírgula 4 3 2 3" xfId="380" xr:uid="{00000000-0005-0000-0000-0000E3020000}"/>
    <cellStyle name="Vírgula 4 3 2 3 2" xfId="794" xr:uid="{00000000-0005-0000-0000-0000E4020000}"/>
    <cellStyle name="Vírgula 4 3 2 4" xfId="438" xr:uid="{00000000-0005-0000-0000-0000E5020000}"/>
    <cellStyle name="Vírgula 4 3 2 4 2" xfId="852" xr:uid="{00000000-0005-0000-0000-0000E6020000}"/>
    <cellStyle name="Vírgula 4 3 2 5" xfId="616" xr:uid="{00000000-0005-0000-0000-0000E7020000}"/>
    <cellStyle name="Vírgula 4 3 3" xfId="156" xr:uid="{00000000-0005-0000-0000-0000E8020000}"/>
    <cellStyle name="Vírgula 4 3 3 2" xfId="456" xr:uid="{00000000-0005-0000-0000-0000E9020000}"/>
    <cellStyle name="Vírgula 4 3 3 2 2" xfId="870" xr:uid="{00000000-0005-0000-0000-0000EA020000}"/>
    <cellStyle name="Vírgula 4 3 3 3" xfId="634" xr:uid="{00000000-0005-0000-0000-0000EB020000}"/>
    <cellStyle name="Vírgula 4 3 4" xfId="252" xr:uid="{00000000-0005-0000-0000-0000EC020000}"/>
    <cellStyle name="Vírgula 4 3 4 2" xfId="489" xr:uid="{00000000-0005-0000-0000-0000ED020000}"/>
    <cellStyle name="Vírgula 4 3 4 2 2" xfId="903" xr:uid="{00000000-0005-0000-0000-0000EE020000}"/>
    <cellStyle name="Vírgula 4 3 4 3" xfId="667" xr:uid="{00000000-0005-0000-0000-0000EF020000}"/>
    <cellStyle name="Vírgula 4 3 5" xfId="289" xr:uid="{00000000-0005-0000-0000-0000F0020000}"/>
    <cellStyle name="Vírgula 4 3 5 2" xfId="525" xr:uid="{00000000-0005-0000-0000-0000F1020000}"/>
    <cellStyle name="Vírgula 4 3 5 2 2" xfId="939" xr:uid="{00000000-0005-0000-0000-0000F2020000}"/>
    <cellStyle name="Vírgula 4 3 5 3" xfId="703" xr:uid="{00000000-0005-0000-0000-0000F3020000}"/>
    <cellStyle name="Vírgula 4 3 6" xfId="351" xr:uid="{00000000-0005-0000-0000-0000F4020000}"/>
    <cellStyle name="Vírgula 4 3 6 2" xfId="765" xr:uid="{00000000-0005-0000-0000-0000F5020000}"/>
    <cellStyle name="Vírgula 4 3 7" xfId="409" xr:uid="{00000000-0005-0000-0000-0000F6020000}"/>
    <cellStyle name="Vírgula 4 3 7 2" xfId="823" xr:uid="{00000000-0005-0000-0000-0000F7020000}"/>
    <cellStyle name="Vírgula 4 3 8" xfId="587" xr:uid="{00000000-0005-0000-0000-0000F8020000}"/>
    <cellStyle name="Vírgula 4 4" xfId="115" xr:uid="{00000000-0005-0000-0000-0000F9020000}"/>
    <cellStyle name="Vírgula 4 4 2" xfId="298" xr:uid="{00000000-0005-0000-0000-0000FA020000}"/>
    <cellStyle name="Vírgula 4 4 2 2" xfId="534" xr:uid="{00000000-0005-0000-0000-0000FB020000}"/>
    <cellStyle name="Vírgula 4 4 2 2 2" xfId="948" xr:uid="{00000000-0005-0000-0000-0000FC020000}"/>
    <cellStyle name="Vírgula 4 4 2 3" xfId="712" xr:uid="{00000000-0005-0000-0000-0000FD020000}"/>
    <cellStyle name="Vírgula 4 4 3" xfId="360" xr:uid="{00000000-0005-0000-0000-0000FE020000}"/>
    <cellStyle name="Vírgula 4 4 3 2" xfId="774" xr:uid="{00000000-0005-0000-0000-0000FF020000}"/>
    <cellStyle name="Vírgula 4 4 4" xfId="418" xr:uid="{00000000-0005-0000-0000-000000030000}"/>
    <cellStyle name="Vírgula 4 4 4 2" xfId="832" xr:uid="{00000000-0005-0000-0000-000001030000}"/>
    <cellStyle name="Vírgula 4 4 5" xfId="596" xr:uid="{00000000-0005-0000-0000-000002030000}"/>
    <cellStyle name="Vírgula 4 5" xfId="144" xr:uid="{00000000-0005-0000-0000-000003030000}"/>
    <cellStyle name="Vírgula 4 5 2" xfId="447" xr:uid="{00000000-0005-0000-0000-000004030000}"/>
    <cellStyle name="Vírgula 4 5 2 2" xfId="861" xr:uid="{00000000-0005-0000-0000-000005030000}"/>
    <cellStyle name="Vírgula 4 5 3" xfId="625" xr:uid="{00000000-0005-0000-0000-000006030000}"/>
    <cellStyle name="Vírgula 4 6" xfId="269" xr:uid="{00000000-0005-0000-0000-000007030000}"/>
    <cellStyle name="Vírgula 4 6 2" xfId="505" xr:uid="{00000000-0005-0000-0000-000008030000}"/>
    <cellStyle name="Vírgula 4 6 2 2" xfId="919" xr:uid="{00000000-0005-0000-0000-000009030000}"/>
    <cellStyle name="Vírgula 4 6 3" xfId="683" xr:uid="{00000000-0005-0000-0000-00000A030000}"/>
    <cellStyle name="Vírgula 4 7" xfId="331" xr:uid="{00000000-0005-0000-0000-00000B030000}"/>
    <cellStyle name="Vírgula 4 7 2" xfId="745" xr:uid="{00000000-0005-0000-0000-00000C030000}"/>
    <cellStyle name="Vírgula 4 8" xfId="389" xr:uid="{00000000-0005-0000-0000-00000D030000}"/>
    <cellStyle name="Vírgula 4 8 2" xfId="803" xr:uid="{00000000-0005-0000-0000-00000E030000}"/>
    <cellStyle name="Vírgula 4 9" xfId="567" xr:uid="{00000000-0005-0000-0000-00000F030000}"/>
    <cellStyle name="Vírgula 5" xfId="81" xr:uid="{00000000-0005-0000-0000-000010030000}"/>
    <cellStyle name="Vírgula 5 10" xfId="568" xr:uid="{00000000-0005-0000-0000-000011030000}"/>
    <cellStyle name="Vírgula 5 2" xfId="95" xr:uid="{00000000-0005-0000-0000-000012030000}"/>
    <cellStyle name="Vírgula 5 2 2" xfId="126" xr:uid="{00000000-0005-0000-0000-000013030000}"/>
    <cellStyle name="Vírgula 5 2 2 2" xfId="253" xr:uid="{00000000-0005-0000-0000-000014030000}"/>
    <cellStyle name="Vírgula 5 2 2 2 2" xfId="490" xr:uid="{00000000-0005-0000-0000-000015030000}"/>
    <cellStyle name="Vírgula 5 2 2 2 2 2" xfId="904" xr:uid="{00000000-0005-0000-0000-000016030000}"/>
    <cellStyle name="Vírgula 5 2 2 2 3" xfId="668" xr:uid="{00000000-0005-0000-0000-000017030000}"/>
    <cellStyle name="Vírgula 5 2 2 3" xfId="309" xr:uid="{00000000-0005-0000-0000-000018030000}"/>
    <cellStyle name="Vírgula 5 2 2 3 2" xfId="545" xr:uid="{00000000-0005-0000-0000-000019030000}"/>
    <cellStyle name="Vírgula 5 2 2 3 2 2" xfId="959" xr:uid="{00000000-0005-0000-0000-00001A030000}"/>
    <cellStyle name="Vírgula 5 2 2 3 3" xfId="723" xr:uid="{00000000-0005-0000-0000-00001B030000}"/>
    <cellStyle name="Vírgula 5 2 2 4" xfId="371" xr:uid="{00000000-0005-0000-0000-00001C030000}"/>
    <cellStyle name="Vírgula 5 2 2 4 2" xfId="785" xr:uid="{00000000-0005-0000-0000-00001D030000}"/>
    <cellStyle name="Vírgula 5 2 2 5" xfId="429" xr:uid="{00000000-0005-0000-0000-00001E030000}"/>
    <cellStyle name="Vírgula 5 2 2 5 2" xfId="843" xr:uid="{00000000-0005-0000-0000-00001F030000}"/>
    <cellStyle name="Vírgula 5 2 2 6" xfId="607" xr:uid="{00000000-0005-0000-0000-000020030000}"/>
    <cellStyle name="Vírgula 5 2 3" xfId="167" xr:uid="{00000000-0005-0000-0000-000021030000}"/>
    <cellStyle name="Vírgula 5 2 3 2" xfId="467" xr:uid="{00000000-0005-0000-0000-000022030000}"/>
    <cellStyle name="Vírgula 5 2 3 2 2" xfId="881" xr:uid="{00000000-0005-0000-0000-000023030000}"/>
    <cellStyle name="Vírgula 5 2 3 3" xfId="645" xr:uid="{00000000-0005-0000-0000-000024030000}"/>
    <cellStyle name="Vírgula 5 2 4" xfId="180" xr:uid="{00000000-0005-0000-0000-000025030000}"/>
    <cellStyle name="Vírgula 5 2 4 2" xfId="474" xr:uid="{00000000-0005-0000-0000-000026030000}"/>
    <cellStyle name="Vírgula 5 2 4 2 2" xfId="888" xr:uid="{00000000-0005-0000-0000-000027030000}"/>
    <cellStyle name="Vírgula 5 2 4 3" xfId="652" xr:uid="{00000000-0005-0000-0000-000028030000}"/>
    <cellStyle name="Vírgula 5 2 5" xfId="280" xr:uid="{00000000-0005-0000-0000-000029030000}"/>
    <cellStyle name="Vírgula 5 2 5 2" xfId="516" xr:uid="{00000000-0005-0000-0000-00002A030000}"/>
    <cellStyle name="Vírgula 5 2 5 2 2" xfId="930" xr:uid="{00000000-0005-0000-0000-00002B030000}"/>
    <cellStyle name="Vírgula 5 2 5 3" xfId="694" xr:uid="{00000000-0005-0000-0000-00002C030000}"/>
    <cellStyle name="Vírgula 5 2 6" xfId="342" xr:uid="{00000000-0005-0000-0000-00002D030000}"/>
    <cellStyle name="Vírgula 5 2 6 2" xfId="756" xr:uid="{00000000-0005-0000-0000-00002E030000}"/>
    <cellStyle name="Vírgula 5 2 7" xfId="400" xr:uid="{00000000-0005-0000-0000-00002F030000}"/>
    <cellStyle name="Vírgula 5 2 7 2" xfId="814" xr:uid="{00000000-0005-0000-0000-000030030000}"/>
    <cellStyle name="Vírgula 5 2 8" xfId="578" xr:uid="{00000000-0005-0000-0000-000031030000}"/>
    <cellStyle name="Vírgula 5 3" xfId="106" xr:uid="{00000000-0005-0000-0000-000032030000}"/>
    <cellStyle name="Vírgula 5 3 2" xfId="136" xr:uid="{00000000-0005-0000-0000-000033030000}"/>
    <cellStyle name="Vírgula 5 3 2 2" xfId="319" xr:uid="{00000000-0005-0000-0000-000034030000}"/>
    <cellStyle name="Vírgula 5 3 2 2 2" xfId="555" xr:uid="{00000000-0005-0000-0000-000035030000}"/>
    <cellStyle name="Vírgula 5 3 2 2 2 2" xfId="969" xr:uid="{00000000-0005-0000-0000-000036030000}"/>
    <cellStyle name="Vírgula 5 3 2 2 3" xfId="733" xr:uid="{00000000-0005-0000-0000-000037030000}"/>
    <cellStyle name="Vírgula 5 3 2 3" xfId="381" xr:uid="{00000000-0005-0000-0000-000038030000}"/>
    <cellStyle name="Vírgula 5 3 2 3 2" xfId="795" xr:uid="{00000000-0005-0000-0000-000039030000}"/>
    <cellStyle name="Vírgula 5 3 2 4" xfId="439" xr:uid="{00000000-0005-0000-0000-00003A030000}"/>
    <cellStyle name="Vírgula 5 3 2 4 2" xfId="853" xr:uid="{00000000-0005-0000-0000-00003B030000}"/>
    <cellStyle name="Vírgula 5 3 2 5" xfId="617" xr:uid="{00000000-0005-0000-0000-00003C030000}"/>
    <cellStyle name="Vírgula 5 3 3" xfId="157" xr:uid="{00000000-0005-0000-0000-00003D030000}"/>
    <cellStyle name="Vírgula 5 3 3 2" xfId="457" xr:uid="{00000000-0005-0000-0000-00003E030000}"/>
    <cellStyle name="Vírgula 5 3 3 2 2" xfId="871" xr:uid="{00000000-0005-0000-0000-00003F030000}"/>
    <cellStyle name="Vírgula 5 3 3 3" xfId="635" xr:uid="{00000000-0005-0000-0000-000040030000}"/>
    <cellStyle name="Vírgula 5 3 4" xfId="254" xr:uid="{00000000-0005-0000-0000-000041030000}"/>
    <cellStyle name="Vírgula 5 3 4 2" xfId="491" xr:uid="{00000000-0005-0000-0000-000042030000}"/>
    <cellStyle name="Vírgula 5 3 4 2 2" xfId="905" xr:uid="{00000000-0005-0000-0000-000043030000}"/>
    <cellStyle name="Vírgula 5 3 4 3" xfId="669" xr:uid="{00000000-0005-0000-0000-000044030000}"/>
    <cellStyle name="Vírgula 5 3 5" xfId="290" xr:uid="{00000000-0005-0000-0000-000045030000}"/>
    <cellStyle name="Vírgula 5 3 5 2" xfId="526" xr:uid="{00000000-0005-0000-0000-000046030000}"/>
    <cellStyle name="Vírgula 5 3 5 2 2" xfId="940" xr:uid="{00000000-0005-0000-0000-000047030000}"/>
    <cellStyle name="Vírgula 5 3 5 3" xfId="704" xr:uid="{00000000-0005-0000-0000-000048030000}"/>
    <cellStyle name="Vírgula 5 3 6" xfId="352" xr:uid="{00000000-0005-0000-0000-000049030000}"/>
    <cellStyle name="Vírgula 5 3 6 2" xfId="766" xr:uid="{00000000-0005-0000-0000-00004A030000}"/>
    <cellStyle name="Vírgula 5 3 7" xfId="410" xr:uid="{00000000-0005-0000-0000-00004B030000}"/>
    <cellStyle name="Vírgula 5 3 7 2" xfId="824" xr:uid="{00000000-0005-0000-0000-00004C030000}"/>
    <cellStyle name="Vírgula 5 3 8" xfId="588" xr:uid="{00000000-0005-0000-0000-00004D030000}"/>
    <cellStyle name="Vírgula 5 4" xfId="116" xr:uid="{00000000-0005-0000-0000-00004E030000}"/>
    <cellStyle name="Vírgula 5 4 2" xfId="299" xr:uid="{00000000-0005-0000-0000-00004F030000}"/>
    <cellStyle name="Vírgula 5 4 2 2" xfId="535" xr:uid="{00000000-0005-0000-0000-000050030000}"/>
    <cellStyle name="Vírgula 5 4 2 2 2" xfId="949" xr:uid="{00000000-0005-0000-0000-000051030000}"/>
    <cellStyle name="Vírgula 5 4 2 3" xfId="713" xr:uid="{00000000-0005-0000-0000-000052030000}"/>
    <cellStyle name="Vírgula 5 4 3" xfId="361" xr:uid="{00000000-0005-0000-0000-000053030000}"/>
    <cellStyle name="Vírgula 5 4 3 2" xfId="775" xr:uid="{00000000-0005-0000-0000-000054030000}"/>
    <cellStyle name="Vírgula 5 4 4" xfId="419" xr:uid="{00000000-0005-0000-0000-000055030000}"/>
    <cellStyle name="Vírgula 5 4 4 2" xfId="833" xr:uid="{00000000-0005-0000-0000-000056030000}"/>
    <cellStyle name="Vírgula 5 4 5" xfId="597" xr:uid="{00000000-0005-0000-0000-000057030000}"/>
    <cellStyle name="Vírgula 5 5" xfId="145" xr:uid="{00000000-0005-0000-0000-000058030000}"/>
    <cellStyle name="Vírgula 5 5 2" xfId="448" xr:uid="{00000000-0005-0000-0000-000059030000}"/>
    <cellStyle name="Vírgula 5 5 2 2" xfId="862" xr:uid="{00000000-0005-0000-0000-00005A030000}"/>
    <cellStyle name="Vírgula 5 5 3" xfId="626" xr:uid="{00000000-0005-0000-0000-00005B030000}"/>
    <cellStyle name="Vírgula 5 6" xfId="174" xr:uid="{00000000-0005-0000-0000-00005C030000}"/>
    <cellStyle name="Vírgula 5 6 2" xfId="471" xr:uid="{00000000-0005-0000-0000-00005D030000}"/>
    <cellStyle name="Vírgula 5 6 2 2" xfId="885" xr:uid="{00000000-0005-0000-0000-00005E030000}"/>
    <cellStyle name="Vírgula 5 6 3" xfId="649" xr:uid="{00000000-0005-0000-0000-00005F030000}"/>
    <cellStyle name="Vírgula 5 7" xfId="270" xr:uid="{00000000-0005-0000-0000-000060030000}"/>
    <cellStyle name="Vírgula 5 7 2" xfId="506" xr:uid="{00000000-0005-0000-0000-000061030000}"/>
    <cellStyle name="Vírgula 5 7 2 2" xfId="920" xr:uid="{00000000-0005-0000-0000-000062030000}"/>
    <cellStyle name="Vírgula 5 7 3" xfId="684" xr:uid="{00000000-0005-0000-0000-000063030000}"/>
    <cellStyle name="Vírgula 5 8" xfId="332" xr:uid="{00000000-0005-0000-0000-000064030000}"/>
    <cellStyle name="Vírgula 5 8 2" xfId="746" xr:uid="{00000000-0005-0000-0000-000065030000}"/>
    <cellStyle name="Vírgula 5 9" xfId="390" xr:uid="{00000000-0005-0000-0000-000066030000}"/>
    <cellStyle name="Vírgula 5 9 2" xfId="804" xr:uid="{00000000-0005-0000-0000-000067030000}"/>
    <cellStyle name="Vírgula 6" xfId="82" xr:uid="{00000000-0005-0000-0000-000068030000}"/>
    <cellStyle name="Vírgula 6 2" xfId="96" xr:uid="{00000000-0005-0000-0000-000069030000}"/>
    <cellStyle name="Vírgula 6 2 2" xfId="127" xr:uid="{00000000-0005-0000-0000-00006A030000}"/>
    <cellStyle name="Vírgula 6 2 2 2" xfId="310" xr:uid="{00000000-0005-0000-0000-00006B030000}"/>
    <cellStyle name="Vírgula 6 2 2 2 2" xfId="546" xr:uid="{00000000-0005-0000-0000-00006C030000}"/>
    <cellStyle name="Vírgula 6 2 2 2 2 2" xfId="960" xr:uid="{00000000-0005-0000-0000-00006D030000}"/>
    <cellStyle name="Vírgula 6 2 2 2 3" xfId="724" xr:uid="{00000000-0005-0000-0000-00006E030000}"/>
    <cellStyle name="Vírgula 6 2 2 3" xfId="372" xr:uid="{00000000-0005-0000-0000-00006F030000}"/>
    <cellStyle name="Vírgula 6 2 2 3 2" xfId="786" xr:uid="{00000000-0005-0000-0000-000070030000}"/>
    <cellStyle name="Vírgula 6 2 2 4" xfId="430" xr:uid="{00000000-0005-0000-0000-000071030000}"/>
    <cellStyle name="Vírgula 6 2 2 4 2" xfId="844" xr:uid="{00000000-0005-0000-0000-000072030000}"/>
    <cellStyle name="Vírgula 6 2 2 5" xfId="608" xr:uid="{00000000-0005-0000-0000-000073030000}"/>
    <cellStyle name="Vírgula 6 2 3" xfId="168" xr:uid="{00000000-0005-0000-0000-000074030000}"/>
    <cellStyle name="Vírgula 6 2 3 2" xfId="468" xr:uid="{00000000-0005-0000-0000-000075030000}"/>
    <cellStyle name="Vírgula 6 2 3 2 2" xfId="882" xr:uid="{00000000-0005-0000-0000-000076030000}"/>
    <cellStyle name="Vírgula 6 2 3 3" xfId="646" xr:uid="{00000000-0005-0000-0000-000077030000}"/>
    <cellStyle name="Vírgula 6 2 4" xfId="255" xr:uid="{00000000-0005-0000-0000-000078030000}"/>
    <cellStyle name="Vírgula 6 2 4 2" xfId="492" xr:uid="{00000000-0005-0000-0000-000079030000}"/>
    <cellStyle name="Vírgula 6 2 4 2 2" xfId="906" xr:uid="{00000000-0005-0000-0000-00007A030000}"/>
    <cellStyle name="Vírgula 6 2 4 3" xfId="670" xr:uid="{00000000-0005-0000-0000-00007B030000}"/>
    <cellStyle name="Vírgula 6 2 5" xfId="281" xr:uid="{00000000-0005-0000-0000-00007C030000}"/>
    <cellStyle name="Vírgula 6 2 5 2" xfId="517" xr:uid="{00000000-0005-0000-0000-00007D030000}"/>
    <cellStyle name="Vírgula 6 2 5 2 2" xfId="931" xr:uid="{00000000-0005-0000-0000-00007E030000}"/>
    <cellStyle name="Vírgula 6 2 5 3" xfId="695" xr:uid="{00000000-0005-0000-0000-00007F030000}"/>
    <cellStyle name="Vírgula 6 2 6" xfId="343" xr:uid="{00000000-0005-0000-0000-000080030000}"/>
    <cellStyle name="Vírgula 6 2 6 2" xfId="757" xr:uid="{00000000-0005-0000-0000-000081030000}"/>
    <cellStyle name="Vírgula 6 2 7" xfId="401" xr:uid="{00000000-0005-0000-0000-000082030000}"/>
    <cellStyle name="Vírgula 6 2 7 2" xfId="815" xr:uid="{00000000-0005-0000-0000-000083030000}"/>
    <cellStyle name="Vírgula 6 2 8" xfId="579" xr:uid="{00000000-0005-0000-0000-000084030000}"/>
    <cellStyle name="Vírgula 6 3" xfId="158" xr:uid="{00000000-0005-0000-0000-000085030000}"/>
    <cellStyle name="Vírgula 6 3 2" xfId="259" xr:uid="{00000000-0005-0000-0000-000086030000}"/>
    <cellStyle name="Vírgula 6 3 2 2" xfId="495" xr:uid="{00000000-0005-0000-0000-000087030000}"/>
    <cellStyle name="Vírgula 6 3 2 2 2" xfId="909" xr:uid="{00000000-0005-0000-0000-000088030000}"/>
    <cellStyle name="Vírgula 6 3 2 3" xfId="673" xr:uid="{00000000-0005-0000-0000-000089030000}"/>
    <cellStyle name="Vírgula 6 3 3" xfId="458" xr:uid="{00000000-0005-0000-0000-00008A030000}"/>
    <cellStyle name="Vírgula 6 3 3 2" xfId="872" xr:uid="{00000000-0005-0000-0000-00008B030000}"/>
    <cellStyle name="Vírgula 6 3 4" xfId="636" xr:uid="{00000000-0005-0000-0000-00008C030000}"/>
    <cellStyle name="Vírgula 7" xfId="91" xr:uid="{00000000-0005-0000-0000-00008D030000}"/>
    <cellStyle name="Vírgula 7 2" xfId="122" xr:uid="{00000000-0005-0000-0000-00008E030000}"/>
    <cellStyle name="Vírgula 7 2 2" xfId="256" xr:uid="{00000000-0005-0000-0000-00008F030000}"/>
    <cellStyle name="Vírgula 7 2 2 2" xfId="493" xr:uid="{00000000-0005-0000-0000-000090030000}"/>
    <cellStyle name="Vírgula 7 2 2 2 2" xfId="907" xr:uid="{00000000-0005-0000-0000-000091030000}"/>
    <cellStyle name="Vírgula 7 2 2 3" xfId="671" xr:uid="{00000000-0005-0000-0000-000092030000}"/>
    <cellStyle name="Vírgula 7 2 3" xfId="305" xr:uid="{00000000-0005-0000-0000-000093030000}"/>
    <cellStyle name="Vírgula 7 2 3 2" xfId="541" xr:uid="{00000000-0005-0000-0000-000094030000}"/>
    <cellStyle name="Vírgula 7 2 3 2 2" xfId="955" xr:uid="{00000000-0005-0000-0000-000095030000}"/>
    <cellStyle name="Vírgula 7 2 3 3" xfId="719" xr:uid="{00000000-0005-0000-0000-000096030000}"/>
    <cellStyle name="Vírgula 7 2 4" xfId="324" xr:uid="{00000000-0005-0000-0000-000097030000}"/>
    <cellStyle name="Vírgula 7 2 4 2" xfId="560" xr:uid="{00000000-0005-0000-0000-000098030000}"/>
    <cellStyle name="Vírgula 7 2 4 2 2" xfId="974" xr:uid="{00000000-0005-0000-0000-000099030000}"/>
    <cellStyle name="Vírgula 7 2 4 3" xfId="738" xr:uid="{00000000-0005-0000-0000-00009A030000}"/>
    <cellStyle name="Vírgula 7 2 5" xfId="367" xr:uid="{00000000-0005-0000-0000-00009B030000}"/>
    <cellStyle name="Vírgula 7 2 5 2" xfId="781" xr:uid="{00000000-0005-0000-0000-00009C030000}"/>
    <cellStyle name="Vírgula 7 2 6" xfId="425" xr:uid="{00000000-0005-0000-0000-00009D030000}"/>
    <cellStyle name="Vírgula 7 2 6 2" xfId="839" xr:uid="{00000000-0005-0000-0000-00009E030000}"/>
    <cellStyle name="Vírgula 7 2 7" xfId="603" xr:uid="{00000000-0005-0000-0000-00009F030000}"/>
    <cellStyle name="Vírgula 7 3" xfId="163" xr:uid="{00000000-0005-0000-0000-0000A0030000}"/>
    <cellStyle name="Vírgula 7 3 2" xfId="463" xr:uid="{00000000-0005-0000-0000-0000A1030000}"/>
    <cellStyle name="Vírgula 7 3 2 2" xfId="877" xr:uid="{00000000-0005-0000-0000-0000A2030000}"/>
    <cellStyle name="Vírgula 7 3 3" xfId="641" xr:uid="{00000000-0005-0000-0000-0000A3030000}"/>
    <cellStyle name="Vírgula 7 4" xfId="191" xr:uid="{00000000-0005-0000-0000-0000A4030000}"/>
    <cellStyle name="Vírgula 7 5" xfId="276" xr:uid="{00000000-0005-0000-0000-0000A5030000}"/>
    <cellStyle name="Vírgula 7 5 2" xfId="512" xr:uid="{00000000-0005-0000-0000-0000A6030000}"/>
    <cellStyle name="Vírgula 7 5 2 2" xfId="926" xr:uid="{00000000-0005-0000-0000-0000A7030000}"/>
    <cellStyle name="Vírgula 7 5 3" xfId="690" xr:uid="{00000000-0005-0000-0000-0000A8030000}"/>
    <cellStyle name="Vírgula 7 6" xfId="338" xr:uid="{00000000-0005-0000-0000-0000A9030000}"/>
    <cellStyle name="Vírgula 7 6 2" xfId="752" xr:uid="{00000000-0005-0000-0000-0000AA030000}"/>
    <cellStyle name="Vírgula 7 7" xfId="396" xr:uid="{00000000-0005-0000-0000-0000AB030000}"/>
    <cellStyle name="Vírgula 7 7 2" xfId="810" xr:uid="{00000000-0005-0000-0000-0000AC030000}"/>
    <cellStyle name="Vírgula 7 8" xfId="574" xr:uid="{00000000-0005-0000-0000-0000AD030000}"/>
    <cellStyle name="Vírgula 8" xfId="102" xr:uid="{00000000-0005-0000-0000-0000AE030000}"/>
    <cellStyle name="Vírgula 8 2" xfId="132" xr:uid="{00000000-0005-0000-0000-0000AF030000}"/>
    <cellStyle name="Vírgula 8 2 2" xfId="315" xr:uid="{00000000-0005-0000-0000-0000B0030000}"/>
    <cellStyle name="Vírgula 8 2 2 2" xfId="551" xr:uid="{00000000-0005-0000-0000-0000B1030000}"/>
    <cellStyle name="Vírgula 8 2 2 2 2" xfId="965" xr:uid="{00000000-0005-0000-0000-0000B2030000}"/>
    <cellStyle name="Vírgula 8 2 2 3" xfId="729" xr:uid="{00000000-0005-0000-0000-0000B3030000}"/>
    <cellStyle name="Vírgula 8 2 3" xfId="377" xr:uid="{00000000-0005-0000-0000-0000B4030000}"/>
    <cellStyle name="Vírgula 8 2 3 2" xfId="791" xr:uid="{00000000-0005-0000-0000-0000B5030000}"/>
    <cellStyle name="Vírgula 8 2 4" xfId="435" xr:uid="{00000000-0005-0000-0000-0000B6030000}"/>
    <cellStyle name="Vírgula 8 2 4 2" xfId="849" xr:uid="{00000000-0005-0000-0000-0000B7030000}"/>
    <cellStyle name="Vírgula 8 2 5" xfId="613" xr:uid="{00000000-0005-0000-0000-0000B8030000}"/>
    <cellStyle name="Vírgula 8 3" xfId="153" xr:uid="{00000000-0005-0000-0000-0000B9030000}"/>
    <cellStyle name="Vírgula 8 3 2" xfId="453" xr:uid="{00000000-0005-0000-0000-0000BA030000}"/>
    <cellStyle name="Vírgula 8 3 2 2" xfId="867" xr:uid="{00000000-0005-0000-0000-0000BB030000}"/>
    <cellStyle name="Vírgula 8 3 3" xfId="631" xr:uid="{00000000-0005-0000-0000-0000BC030000}"/>
    <cellStyle name="Vírgula 8 4" xfId="192" xr:uid="{00000000-0005-0000-0000-0000BD030000}"/>
    <cellStyle name="Vírgula 8 4 2" xfId="479" xr:uid="{00000000-0005-0000-0000-0000BE030000}"/>
    <cellStyle name="Vírgula 8 4 2 2" xfId="893" xr:uid="{00000000-0005-0000-0000-0000BF030000}"/>
    <cellStyle name="Vírgula 8 4 3" xfId="657" xr:uid="{00000000-0005-0000-0000-0000C0030000}"/>
    <cellStyle name="Vírgula 8 5" xfId="286" xr:uid="{00000000-0005-0000-0000-0000C1030000}"/>
    <cellStyle name="Vírgula 8 5 2" xfId="522" xr:uid="{00000000-0005-0000-0000-0000C2030000}"/>
    <cellStyle name="Vírgula 8 5 2 2" xfId="936" xr:uid="{00000000-0005-0000-0000-0000C3030000}"/>
    <cellStyle name="Vírgula 8 5 3" xfId="700" xr:uid="{00000000-0005-0000-0000-0000C4030000}"/>
    <cellStyle name="Vírgula 8 6" xfId="321" xr:uid="{00000000-0005-0000-0000-0000C5030000}"/>
    <cellStyle name="Vírgula 8 6 2" xfId="557" xr:uid="{00000000-0005-0000-0000-0000C6030000}"/>
    <cellStyle name="Vírgula 8 6 2 2" xfId="971" xr:uid="{00000000-0005-0000-0000-0000C7030000}"/>
    <cellStyle name="Vírgula 8 6 3" xfId="735" xr:uid="{00000000-0005-0000-0000-0000C8030000}"/>
    <cellStyle name="Vírgula 8 7" xfId="348" xr:uid="{00000000-0005-0000-0000-0000C9030000}"/>
    <cellStyle name="Vírgula 8 7 2" xfId="762" xr:uid="{00000000-0005-0000-0000-0000CA030000}"/>
    <cellStyle name="Vírgula 8 8" xfId="406" xr:uid="{00000000-0005-0000-0000-0000CB030000}"/>
    <cellStyle name="Vírgula 8 8 2" xfId="820" xr:uid="{00000000-0005-0000-0000-0000CC030000}"/>
    <cellStyle name="Vírgula 8 9" xfId="584" xr:uid="{00000000-0005-0000-0000-0000CD030000}"/>
    <cellStyle name="Vírgula 9" xfId="112" xr:uid="{00000000-0005-0000-0000-0000CE030000}"/>
    <cellStyle name="Vírgula 9 2" xfId="295" xr:uid="{00000000-0005-0000-0000-0000CF030000}"/>
    <cellStyle name="Vírgula 9 2 2" xfId="531" xr:uid="{00000000-0005-0000-0000-0000D0030000}"/>
    <cellStyle name="Vírgula 9 2 2 2" xfId="945" xr:uid="{00000000-0005-0000-0000-0000D1030000}"/>
    <cellStyle name="Vírgula 9 2 3" xfId="709" xr:uid="{00000000-0005-0000-0000-0000D2030000}"/>
    <cellStyle name="Vírgula 9 3" xfId="357" xr:uid="{00000000-0005-0000-0000-0000D3030000}"/>
    <cellStyle name="Vírgula 9 3 2" xfId="771" xr:uid="{00000000-0005-0000-0000-0000D4030000}"/>
    <cellStyle name="Vírgula 9 4" xfId="415" xr:uid="{00000000-0005-0000-0000-0000D5030000}"/>
    <cellStyle name="Vírgula 9 4 2" xfId="829" xr:uid="{00000000-0005-0000-0000-0000D6030000}"/>
    <cellStyle name="Vírgula 9 5" xfId="593" xr:uid="{00000000-0005-0000-0000-0000D7030000}"/>
  </cellStyles>
  <dxfs count="27">
    <dxf>
      <alignment wrapText="1" readingOrder="0"/>
    </dxf>
    <dxf>
      <font>
        <sz val="10"/>
      </font>
    </dxf>
    <dxf>
      <font>
        <sz val="10"/>
      </font>
    </dxf>
    <dxf>
      <alignment wrapText="1" readingOrder="0"/>
    </dxf>
    <dxf>
      <font>
        <sz val="10"/>
      </font>
    </dxf>
    <dxf>
      <alignment horizontal="center" readingOrder="0"/>
    </dxf>
    <dxf>
      <numFmt numFmtId="14" formatCode="0.00%"/>
    </dxf>
    <dxf>
      <numFmt numFmtId="14" formatCode="0.00%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  <vertical style="thin">
          <color theme="0" tint="-0.249977111117893"/>
        </vertical>
        <horizontal style="thin">
          <color theme="0" tint="-0.249977111117893"/>
        </horizontal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  <vertical style="thin">
          <color theme="0" tint="-0.249977111117893"/>
        </vertical>
        <horizontal style="thin">
          <color theme="0" tint="-0.249977111117893"/>
        </horizontal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  <vertical style="thin">
          <color theme="0" tint="-0.249977111117893"/>
        </vertical>
        <horizontal style="thin">
          <color theme="0" tint="-0.249977111117893"/>
        </horizontal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  <vertical style="thin">
          <color theme="0" tint="-0.249977111117893"/>
        </vertical>
        <horizontal style="thin">
          <color theme="0" tint="-0.249977111117893"/>
        </horizontal>
      </border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numFmt numFmtId="34" formatCode="_-&quot;R$&quot;\ * #,##0.00_-;\-&quot;R$&quot;\ * #,##0.00_-;_-&quot;R$&quot;\ * &quot;-&quot;??_-;_-@_-"/>
    </dxf>
    <dxf>
      <alignment wrapText="1" readingOrder="0"/>
    </dxf>
    <dxf>
      <alignment vertical="center" readingOrder="0"/>
    </dxf>
    <dxf>
      <numFmt numFmtId="34" formatCode="_-&quot;R$&quot;\ * #,##0.00_-;\-&quot;R$&quot;\ * #,##0.00_-;_-&quot;R$&quot;\ * &quot;-&quot;??_-;_-@_-"/>
    </dxf>
    <dxf>
      <alignment vertical="center" readingOrder="0"/>
    </dxf>
    <dxf>
      <alignment vertical="center" readingOrder="0"/>
    </dxf>
    <dxf>
      <alignment vertical="center" readingOrder="0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AFD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78442</xdr:colOff>
      <xdr:row>0</xdr:row>
      <xdr:rowOff>33617</xdr:rowOff>
    </xdr:from>
    <xdr:to>
      <xdr:col>0</xdr:col>
      <xdr:colOff>896470</xdr:colOff>
      <xdr:row>2</xdr:row>
      <xdr:rowOff>70386</xdr:rowOff>
    </xdr:to>
    <xdr:pic>
      <xdr:nvPicPr>
        <xdr:cNvPr id="2" name="Imagem 5">
          <a:extLst>
            <a:ext uri="{FF2B5EF4-FFF2-40B4-BE49-F238E27FC236}">
              <a16:creationId xmlns:a16="http://schemas.microsoft.com/office/drawing/2014/main" id="{00000000-0008-0000-1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442" y="33617"/>
          <a:ext cx="818028" cy="47130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178593</xdr:colOff>
      <xdr:row>0</xdr:row>
      <xdr:rowOff>130969</xdr:rowOff>
    </xdr:from>
    <xdr:to>
      <xdr:col>2</xdr:col>
      <xdr:colOff>940594</xdr:colOff>
      <xdr:row>0</xdr:row>
      <xdr:rowOff>967868</xdr:rowOff>
    </xdr:to>
    <xdr:pic>
      <xdr:nvPicPr>
        <xdr:cNvPr id="2" name="Imagem 5">
          <a:extLst>
            <a:ext uri="{FF2B5EF4-FFF2-40B4-BE49-F238E27FC236}">
              <a16:creationId xmlns:a16="http://schemas.microsoft.com/office/drawing/2014/main" id="{2821379F-AA72-493D-800D-44AF95B5ED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2893" y="130969"/>
          <a:ext cx="1457326" cy="8368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15</xdr:col>
      <xdr:colOff>178593</xdr:colOff>
      <xdr:row>0</xdr:row>
      <xdr:rowOff>130969</xdr:rowOff>
    </xdr:from>
    <xdr:ext cx="1452563" cy="836899"/>
    <xdr:pic>
      <xdr:nvPicPr>
        <xdr:cNvPr id="3" name="Imagem 5">
          <a:extLst>
            <a:ext uri="{FF2B5EF4-FFF2-40B4-BE49-F238E27FC236}">
              <a16:creationId xmlns:a16="http://schemas.microsoft.com/office/drawing/2014/main" id="{8D1C370F-74E4-4E88-ADFF-2C0B3A7E80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742568" y="130969"/>
          <a:ext cx="1452563" cy="8368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981075</xdr:colOff>
      <xdr:row>6</xdr:row>
      <xdr:rowOff>66676</xdr:rowOff>
    </xdr:from>
    <xdr:to>
      <xdr:col>5</xdr:col>
      <xdr:colOff>505309</xdr:colOff>
      <xdr:row>9</xdr:row>
      <xdr:rowOff>126700</xdr:rowOff>
    </xdr:to>
    <xdr:pic>
      <xdr:nvPicPr>
        <xdr:cNvPr id="2" name="Imagem 6">
          <a:extLst>
            <a:ext uri="{FF2B5EF4-FFF2-40B4-BE49-F238E27FC236}">
              <a16:creationId xmlns:a16="http://schemas.microsoft.com/office/drawing/2014/main" id="{FB645323-65D7-4E39-8355-0FA08965A0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76625" y="1352551"/>
          <a:ext cx="3067534" cy="631524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85725</xdr:colOff>
      <xdr:row>0</xdr:row>
      <xdr:rowOff>95250</xdr:rowOff>
    </xdr:from>
    <xdr:to>
      <xdr:col>1</xdr:col>
      <xdr:colOff>946337</xdr:colOff>
      <xdr:row>2</xdr:row>
      <xdr:rowOff>171450</xdr:rowOff>
    </xdr:to>
    <xdr:pic>
      <xdr:nvPicPr>
        <xdr:cNvPr id="3" name="Imagem 5">
          <a:extLst>
            <a:ext uri="{FF2B5EF4-FFF2-40B4-BE49-F238E27FC236}">
              <a16:creationId xmlns:a16="http://schemas.microsoft.com/office/drawing/2014/main" id="{E5E8A46D-E8E4-4BC4-B27A-0F45CDBACE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95250"/>
          <a:ext cx="860612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escmg-my.sharepoint.com/GOE/UNIDADES/JK/15-07814_OBRA%20DE%20ADEQUACAO%20E%20REFORMA%20CCJK/ACOMPANHAMENTO%20DE%20OBRA/MEDICOES/PLANILHA%20MEDI&#199;&#195;O_MODELO%20JK%20ESTUDO%20PHV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escmg-my.sharepoint.com/GGAE/PRC/SLZ_19_01032/OB_20_02115/CT_20_02115/OC/BD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dição"/>
      <sheetName val="SUPRESSÃO"/>
      <sheetName val="ACRESCIMO"/>
      <sheetName val="ITENS NOVOS"/>
      <sheetName val="Cronograma (%)"/>
      <sheetName val="Grafico (%)"/>
      <sheetName val="Cronograma Financeiro"/>
      <sheetName val="Grafico Financeiro"/>
      <sheetName val="Orçamento Básico"/>
      <sheetName val="Orçamento Acrescimo"/>
      <sheetName val="COMPOSIÇÃO (Acréscimo)"/>
    </sheetNames>
    <sheetDataSet>
      <sheetData sheetId="0"/>
      <sheetData sheetId="1"/>
      <sheetData sheetId="2"/>
      <sheetData sheetId="3"/>
      <sheetData sheetId="4"/>
      <sheetData sheetId="5" refreshError="1"/>
      <sheetData sheetId="6"/>
      <sheetData sheetId="7" refreshError="1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C INS"/>
      <sheetName val="BDI"/>
      <sheetName val="Parâmetro BDI"/>
      <sheetName val="SESMT"/>
      <sheetName val="TAI"/>
      <sheetName val="Plan1"/>
    </sheetNames>
    <sheetDataSet>
      <sheetData sheetId="0"/>
      <sheetData sheetId="1"/>
      <sheetData sheetId="2">
        <row r="7">
          <cell r="A7" t="str">
            <v>CONSTRUÇÃO DE EDIFÍCIOS</v>
          </cell>
          <cell r="B7">
            <v>0.03</v>
          </cell>
          <cell r="C7">
            <v>0.04</v>
          </cell>
          <cell r="D7">
            <v>5.5E-2</v>
          </cell>
          <cell r="E7">
            <v>8.0000000000000002E-3</v>
          </cell>
          <cell r="F7">
            <v>8.0000000000000002E-3</v>
          </cell>
          <cell r="G7">
            <v>0.01</v>
          </cell>
          <cell r="H7">
            <v>9.7000000000000003E-3</v>
          </cell>
          <cell r="I7">
            <v>1.2699999999999999E-2</v>
          </cell>
          <cell r="J7">
            <v>1.2699999999999999E-2</v>
          </cell>
          <cell r="K7">
            <v>5.8999999999999999E-3</v>
          </cell>
          <cell r="L7">
            <v>1.23E-2</v>
          </cell>
          <cell r="M7">
            <v>1.3899999999999999E-2</v>
          </cell>
          <cell r="N7">
            <v>6.1600000000000002E-2</v>
          </cell>
          <cell r="O7">
            <v>7.3999999999999996E-2</v>
          </cell>
          <cell r="P7">
            <v>8.9599999999999999E-2</v>
          </cell>
        </row>
        <row r="8">
          <cell r="A8" t="str">
            <v>CONSTRUÇÃO DE RODOVIAS E FERROVIAS</v>
          </cell>
          <cell r="B8">
            <v>3.7999999999999999E-2</v>
          </cell>
          <cell r="C8">
            <v>4.0099999999999997E-2</v>
          </cell>
          <cell r="D8">
            <v>4.6699999999999998E-2</v>
          </cell>
          <cell r="E8">
            <v>3.2000000000000002E-3</v>
          </cell>
          <cell r="F8">
            <v>4.0000000000000001E-3</v>
          </cell>
          <cell r="G8">
            <v>7.4000000000000003E-3</v>
          </cell>
          <cell r="H8">
            <v>5.0000000000000001E-3</v>
          </cell>
          <cell r="I8">
            <v>5.5999999999999999E-3</v>
          </cell>
          <cell r="J8">
            <v>9.7000000000000003E-3</v>
          </cell>
          <cell r="K8">
            <v>1.0200000000000001E-2</v>
          </cell>
          <cell r="L8">
            <v>1.11E-2</v>
          </cell>
          <cell r="M8">
            <v>1.21E-2</v>
          </cell>
          <cell r="N8">
            <v>6.6400000000000001E-2</v>
          </cell>
          <cell r="O8">
            <v>7.2999999999999995E-2</v>
          </cell>
          <cell r="P8">
            <v>8.6900000000000005E-2</v>
          </cell>
        </row>
        <row r="9">
          <cell r="A9" t="str">
            <v>CONSTRUÇÃO DE REDES DE ABASTECIMENTO DE ÁGUA, COLETA DE ESGOTO E CONSTRUÇÕES CORRELATAS</v>
          </cell>
          <cell r="B9">
            <v>3.4299999999999997E-2</v>
          </cell>
          <cell r="C9">
            <v>4.9299999999999997E-2</v>
          </cell>
          <cell r="D9">
            <v>6.7100000000000007E-2</v>
          </cell>
          <cell r="E9">
            <v>2.8E-3</v>
          </cell>
          <cell r="F9">
            <v>4.8999999999999998E-3</v>
          </cell>
          <cell r="G9">
            <v>7.4999999999999997E-3</v>
          </cell>
          <cell r="H9">
            <v>0.01</v>
          </cell>
          <cell r="I9">
            <v>1.3899999999999999E-2</v>
          </cell>
          <cell r="J9">
            <v>1.7399999999999999E-2</v>
          </cell>
          <cell r="K9">
            <v>9.4000000000000004E-3</v>
          </cell>
          <cell r="L9">
            <v>9.9000000000000008E-3</v>
          </cell>
          <cell r="M9">
            <v>1.17E-2</v>
          </cell>
          <cell r="N9">
            <v>6.7400000000000002E-2</v>
          </cell>
          <cell r="O9">
            <v>8.0399999999999999E-2</v>
          </cell>
          <cell r="P9">
            <v>9.4E-2</v>
          </cell>
        </row>
        <row r="10">
          <cell r="A10" t="str">
            <v>CONSTRUÇÃO E MANUTENÇÃO DE ESTAÇÕES E REDES DE DISTRIBUIÇÃO DE ENERGIA ELÉTRICA</v>
          </cell>
          <cell r="B10">
            <v>5.2900000000000003E-2</v>
          </cell>
          <cell r="C10">
            <v>5.9200000000000003E-2</v>
          </cell>
          <cell r="D10">
            <v>7.9299999999999995E-2</v>
          </cell>
          <cell r="E10">
            <v>2.5000000000000001E-3</v>
          </cell>
          <cell r="F10">
            <v>5.1000000000000004E-3</v>
          </cell>
          <cell r="G10">
            <v>5.5999999999999999E-3</v>
          </cell>
          <cell r="H10">
            <v>0.01</v>
          </cell>
          <cell r="I10">
            <v>1.4800000000000001E-2</v>
          </cell>
          <cell r="J10">
            <v>1.9699999999999999E-2</v>
          </cell>
          <cell r="K10">
            <v>1.01E-2</v>
          </cell>
          <cell r="L10">
            <v>1.0699999999999999E-2</v>
          </cell>
          <cell r="M10">
            <v>1.11E-2</v>
          </cell>
          <cell r="N10">
            <v>0.08</v>
          </cell>
          <cell r="O10">
            <v>8.3099999999999993E-2</v>
          </cell>
          <cell r="P10">
            <v>9.5100000000000004E-2</v>
          </cell>
        </row>
        <row r="11">
          <cell r="A11" t="str">
            <v>OBRAS PORTUÁRIAS, MARÍTIMAS E FLUVIAIS</v>
          </cell>
          <cell r="B11">
            <v>0.04</v>
          </cell>
          <cell r="C11">
            <v>5.5199999999999999E-2</v>
          </cell>
          <cell r="D11">
            <v>7.85E-2</v>
          </cell>
          <cell r="E11">
            <v>0.81</v>
          </cell>
          <cell r="F11">
            <v>1.2200000000000001E-2</v>
          </cell>
          <cell r="G11">
            <v>1.9900000000000001E-2</v>
          </cell>
          <cell r="H11">
            <v>1.46E-2</v>
          </cell>
          <cell r="I11">
            <v>2.3199999999999998E-2</v>
          </cell>
          <cell r="J11">
            <v>3.1600000000000003E-2</v>
          </cell>
          <cell r="K11">
            <v>9.4000000000000004E-3</v>
          </cell>
          <cell r="L11">
            <v>1.0200000000000001E-2</v>
          </cell>
          <cell r="M11">
            <v>1.3299999999999999E-2</v>
          </cell>
          <cell r="N11">
            <v>7.1400000000000005E-2</v>
          </cell>
          <cell r="O11">
            <v>8.4000000000000005E-2</v>
          </cell>
          <cell r="P11">
            <v>0.1043</v>
          </cell>
        </row>
      </sheetData>
      <sheetData sheetId="3"/>
      <sheetData sheetId="4"/>
      <sheetData sheetId="5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julieteoliveira\Downloads\006001-00252_22-VEN-OB-PRC-0009-OC-0003-BDI%20E%20EQUALIZA&#199;&#213;ES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Guiomar Maria Ferreira Santos" refreshedDate="43970.641129282405" createdVersion="6" refreshedVersion="6" minRefreshableVersion="3" recordCount="28" xr:uid="{00000000-000A-0000-FFFF-FFFF02000000}">
  <cacheSource type="worksheet">
    <worksheetSource ref="B6:P34" sheet="CPU" r:id="rId2"/>
  </cacheSource>
  <cacheFields count="15">
    <cacheField name="CÓD. CPU" numFmtId="0">
      <sharedItems/>
    </cacheField>
    <cacheField name="TIPO" numFmtId="0">
      <sharedItems containsBlank="1" count="5">
        <s v="CPU"/>
        <s v="EQUIP"/>
        <s v="MO"/>
        <s v="MAT"/>
        <m u="1"/>
      </sharedItems>
    </cacheField>
    <cacheField name="REF. INSUMO" numFmtId="0">
      <sharedItems containsBlank="1"/>
    </cacheField>
    <cacheField name="CÓD. INS." numFmtId="0">
      <sharedItems containsBlank="1" containsMixedTypes="1" containsNumber="1" containsInteger="1" minValue="3" maxValue="88316"/>
    </cacheField>
    <cacheField name="DESCRIÇÃO SERVIÇO / INSUMO" numFmtId="0">
      <sharedItems/>
    </cacheField>
    <cacheField name="UNID" numFmtId="0">
      <sharedItems containsBlank="1"/>
    </cacheField>
    <cacheField name="COEF." numFmtId="0">
      <sharedItems containsString="0" containsBlank="1" containsNumber="1" minValue="0.02" maxValue="100"/>
    </cacheField>
    <cacheField name="CUSTO UNIT." numFmtId="44">
      <sharedItems containsString="0" containsBlank="1" containsNumber="1" minValue="0.2" maxValue="233.94"/>
    </cacheField>
    <cacheField name="CUSTO TOTAL" numFmtId="44">
      <sharedItems containsString="0" containsBlank="1" containsNumber="1" minValue="0" maxValue="1002"/>
    </cacheField>
    <cacheField name="MO" numFmtId="44">
      <sharedItems containsSemiMixedTypes="0" containsString="0" containsNumber="1" minValue="0" maxValue="1002"/>
    </cacheField>
    <cacheField name="MAT" numFmtId="44">
      <sharedItems containsSemiMixedTypes="0" containsString="0" containsNumber="1" minValue="0" maxValue="158"/>
    </cacheField>
    <cacheField name="EQUIP" numFmtId="44">
      <sharedItems containsSemiMixedTypes="0" containsString="0" containsNumber="1" containsInteger="1" minValue="0" maxValue="220"/>
    </cacheField>
    <cacheField name="QUANT. PLAN" numFmtId="43">
      <sharedItems containsSemiMixedTypes="0" containsString="0" containsNumber="1" minValue="1" maxValue="758.25"/>
    </cacheField>
    <cacheField name="VALOR" numFmtId="44">
      <sharedItems containsSemiMixedTypes="0" containsString="0" containsNumber="1" minValue="0" maxValue="8146.9223437500013"/>
    </cacheField>
    <cacheField name="QTD INS" numFmtId="43">
      <sharedItems containsSemiMixedTypes="0" containsString="0" containsNumber="1" minValue="0" maxValue="303.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8">
  <r>
    <s v="02.29.01"/>
    <x v="0"/>
    <m/>
    <m/>
    <s v="TRANSPORTE DE MAT.DE QUALQUER NATUREZA EM CAÇAMBA"/>
    <m/>
    <m/>
    <m/>
    <m/>
    <n v="0"/>
    <n v="0"/>
    <n v="0"/>
    <n v="2"/>
    <n v="0"/>
    <n v="0"/>
  </r>
  <r>
    <s v="02.29.01"/>
    <x v="1"/>
    <s v="SUDECAP"/>
    <s v="83.30.20"/>
    <s v="CAÇAMBA"/>
    <s v="UN"/>
    <n v="1"/>
    <n v="220"/>
    <n v="220"/>
    <n v="0"/>
    <n v="0"/>
    <n v="220"/>
    <n v="2"/>
    <n v="440"/>
    <n v="2"/>
  </r>
  <r>
    <s v="SESC001"/>
    <x v="0"/>
    <m/>
    <m/>
    <s v="REMOCAO MANUAL DE ENTULHO"/>
    <s v="M3"/>
    <m/>
    <m/>
    <m/>
    <n v="47.628"/>
    <n v="0"/>
    <n v="0"/>
    <n v="4.84"/>
    <n v="230.51952"/>
    <n v="0"/>
  </r>
  <r>
    <s v="SESC001"/>
    <x v="2"/>
    <s v="SINAPI"/>
    <n v="88316"/>
    <s v="SERVENTE COM ENCARGOS COMPLEMENTARES"/>
    <s v="H"/>
    <n v="3.6"/>
    <n v="13.23"/>
    <n v="47.628"/>
    <n v="47.628"/>
    <n v="0"/>
    <n v="0"/>
    <n v="4.84"/>
    <n v="230.51952"/>
    <n v="17.423999999999999"/>
  </r>
  <r>
    <s v="SESC002"/>
    <x v="0"/>
    <m/>
    <m/>
    <s v="ART"/>
    <s v="UN"/>
    <m/>
    <m/>
    <n v="0"/>
    <n v="233.94"/>
    <n v="0"/>
    <n v="0"/>
    <n v="1"/>
    <n v="233.94"/>
    <n v="0"/>
  </r>
  <r>
    <s v="SESC002"/>
    <x v="2"/>
    <s v="CREA MG"/>
    <s v="CREA MG"/>
    <s v="ART DA OBRA"/>
    <s v="UN"/>
    <n v="1"/>
    <n v="233.94"/>
    <n v="233.94"/>
    <n v="233.94"/>
    <n v="0"/>
    <n v="0"/>
    <n v="1"/>
    <n v="233.94"/>
    <n v="1"/>
  </r>
  <r>
    <s v="SESC003"/>
    <x v="0"/>
    <m/>
    <m/>
    <s v="LIMPEZA GERAL DE OBRA E VERIFICAÇÃO FINAL"/>
    <s v="M2"/>
    <m/>
    <m/>
    <m/>
    <n v="4.1343750000000004"/>
    <n v="6.61"/>
    <n v="0"/>
    <n v="758.25"/>
    <n v="8146.9223437500013"/>
    <n v="0"/>
  </r>
  <r>
    <s v="SESC003"/>
    <x v="3"/>
    <s v="SINAPI"/>
    <n v="3"/>
    <s v="ACIDO MURIATICO "/>
    <s v="L"/>
    <n v="0.05"/>
    <n v="5.57"/>
    <n v="0.28000000000000003"/>
    <n v="0"/>
    <n v="0.28000000000000003"/>
    <n v="0"/>
    <n v="758.25"/>
    <n v="212.31000000000003"/>
    <n v="37.912500000000001"/>
  </r>
  <r>
    <s v="SESC003"/>
    <x v="3"/>
    <s v="SINAPI"/>
    <n v="6"/>
    <s v="DETERGENTE AMONIACO (AMONIA DILUIDA)"/>
    <s v="L"/>
    <n v="0.02"/>
    <n v="3.91"/>
    <n v="7.8200000000000006E-2"/>
    <n v="0"/>
    <n v="7.8200000000000006E-2"/>
    <n v="0"/>
    <n v="758.25"/>
    <n v="59.295150000000007"/>
    <n v="15.165000000000001"/>
  </r>
  <r>
    <s v="SESC003"/>
    <x v="3"/>
    <s v="SINAPI"/>
    <n v="13"/>
    <s v="ESTOPA"/>
    <s v="KG"/>
    <n v="0.06"/>
    <n v="11.93"/>
    <n v="0.71579999999999999"/>
    <n v="0"/>
    <n v="0.71579999999999999"/>
    <n v="0"/>
    <n v="758.25"/>
    <n v="542.75535000000002"/>
    <n v="45.494999999999997"/>
  </r>
  <r>
    <s v="SESC003"/>
    <x v="3"/>
    <s v="SINAPI"/>
    <n v="5318"/>
    <s v="SOLVENTE DILUENTE A BASE DE AGUARRAS"/>
    <s v="L"/>
    <n v="0.4"/>
    <n v="13.84"/>
    <n v="5.5360000000000005"/>
    <n v="0"/>
    <n v="5.5360000000000005"/>
    <n v="0"/>
    <n v="758.25"/>
    <n v="4197.6720000000005"/>
    <n v="303.3"/>
  </r>
  <r>
    <s v="SESC003"/>
    <x v="2"/>
    <s v="SINAPI"/>
    <n v="88316"/>
    <s v="SERVENTE COM ENCARGOS COMPLEMENTARES"/>
    <s v="H"/>
    <n v="0.3125"/>
    <n v="13.23"/>
    <n v="4.1343750000000004"/>
    <n v="4.1343750000000004"/>
    <n v="0"/>
    <n v="0"/>
    <n v="758.25"/>
    <n v="3134.8898437500002"/>
    <n v="236.953125"/>
  </r>
  <r>
    <s v="SESC004"/>
    <x v="0"/>
    <m/>
    <m/>
    <s v="ELABORAÇÃO DE &quot;DATA BOOK&quot; COM ANEXOS DE &quot;AS BUILT&quot; PROJETO COM ÁREA ENTRE 10.000 M2 E 15.000 M2"/>
    <s v="UN"/>
    <m/>
    <m/>
    <n v="0"/>
    <n v="1002"/>
    <n v="158"/>
    <n v="0"/>
    <n v="1"/>
    <n v="1160"/>
    <n v="0"/>
  </r>
  <r>
    <s v="SESC004"/>
    <x v="2"/>
    <s v="SINAPI"/>
    <n v="88255"/>
    <s v="AUXILIAR TÉCNICO DE ENGENHARIA COM ENCARGOS COMPLEMENTARES"/>
    <s v="H"/>
    <n v="40"/>
    <n v="25.05"/>
    <n v="1002"/>
    <n v="1002"/>
    <n v="0"/>
    <n v="0"/>
    <n v="1"/>
    <n v="1002"/>
    <n v="40"/>
  </r>
  <r>
    <s v="SESC004"/>
    <x v="3"/>
    <s v="SUDECAP "/>
    <s v="94.15.01"/>
    <s v="PLOTAGEM COLORIDA SULFITE FORMATO A4 "/>
    <s v="UN"/>
    <n v="100"/>
    <n v="1.5"/>
    <n v="150"/>
    <n v="0"/>
    <n v="150"/>
    <n v="0"/>
    <n v="1"/>
    <n v="150"/>
    <n v="100"/>
  </r>
  <r>
    <s v="SESC004"/>
    <x v="3"/>
    <s v="SUDECAP "/>
    <s v="94.11.01"/>
    <s v="ENCADERNAÇÃO EM CAPA A4 DE ACETATO, PVC/CROMICOTE, C/ ESPIRAL "/>
    <s v="UN"/>
    <n v="2"/>
    <n v="4"/>
    <n v="8"/>
    <n v="0"/>
    <n v="8"/>
    <n v="0"/>
    <n v="1"/>
    <n v="8"/>
    <n v="2"/>
  </r>
  <r>
    <s v="SESC005"/>
    <x v="0"/>
    <m/>
    <m/>
    <s v="REMOÇÃO E DESCARTE DE ESQUADRIA METÁLICA"/>
    <s v="M"/>
    <m/>
    <m/>
    <n v="0"/>
    <n v="11.24"/>
    <n v="0"/>
    <n v="0"/>
    <n v="13.85"/>
    <n v="155.67400000000001"/>
    <n v="0"/>
  </r>
  <r>
    <s v="SESC005"/>
    <x v="2"/>
    <s v="SINAPI"/>
    <n v="88309"/>
    <s v="PEDREIRO COM ENCARGOS COMPLEMENTARES"/>
    <s v="H"/>
    <n v="0.25"/>
    <n v="18.46"/>
    <n v="4.62"/>
    <n v="4.62"/>
    <n v="0"/>
    <n v="0"/>
    <n v="13.85"/>
    <n v="63.987000000000002"/>
    <n v="3.4624999999999999"/>
  </r>
  <r>
    <s v="SESC005"/>
    <x v="2"/>
    <s v="SINAPI"/>
    <n v="88316"/>
    <s v="SERVENTE COM ENCARGOS COMPLEMENTARES"/>
    <s v="H"/>
    <n v="0.5"/>
    <n v="13.23"/>
    <n v="6.62"/>
    <n v="6.62"/>
    <n v="0"/>
    <n v="0"/>
    <n v="13.85"/>
    <n v="91.686999999999998"/>
    <n v="6.9249999999999998"/>
  </r>
  <r>
    <s v="SESC006"/>
    <x v="0"/>
    <m/>
    <m/>
    <s v="ELABORAÇÃO - PROJETO EXECUTIVO DE INFRAESTRUTURA DE CABEAMENTO ESTRUTURADO / CFTV / ALARME / SEGURANÇA / SONORIZAÇÃO - SISTEMA DE DETECÇÃO E ALARME DE INCÊNDIO - FORMATO A1"/>
    <s v="A1"/>
    <m/>
    <m/>
    <m/>
    <n v="607.31999999999994"/>
    <n v="23.900000000000002"/>
    <n v="0"/>
    <n v="2"/>
    <n v="1262.4399999999998"/>
    <n v="0"/>
  </r>
  <r>
    <s v="SESC006"/>
    <x v="2"/>
    <s v="SUDECAP"/>
    <s v="56.11.04"/>
    <s v="ENGENHEIRO/ARQUITETO SENIOR"/>
    <s v="HORA"/>
    <n v="1"/>
    <n v="121.01"/>
    <n v="121.01"/>
    <n v="121.01"/>
    <n v="0"/>
    <n v="0"/>
    <n v="2"/>
    <n v="242.02"/>
    <n v="2"/>
  </r>
  <r>
    <s v="SESC006"/>
    <x v="2"/>
    <s v="SUDECAP"/>
    <s v="56.11.05"/>
    <s v="ENGENHEIRO /ARQUITETO INTERMEDIÁRIO"/>
    <s v="HORA"/>
    <n v="4"/>
    <n v="107.06"/>
    <n v="428.24"/>
    <n v="428.24"/>
    <n v="0"/>
    <n v="0"/>
    <n v="2"/>
    <n v="856.48"/>
    <n v="8"/>
  </r>
  <r>
    <s v="SESC006"/>
    <x v="2"/>
    <s v="SUDECAP"/>
    <s v="56.13.04"/>
    <s v="PROJETISTA CADISTA - PROJETO"/>
    <s v="HORA"/>
    <n v="1"/>
    <n v="30.64"/>
    <n v="30.64"/>
    <n v="30.64"/>
    <n v="0"/>
    <n v="0"/>
    <n v="2"/>
    <n v="61.28"/>
    <n v="2"/>
  </r>
  <r>
    <s v="SESC006"/>
    <x v="2"/>
    <s v="SUDECAP"/>
    <s v="56.14.02"/>
    <s v="TECNICO INTERMEDIARIO - PROJETO"/>
    <s v="HORA"/>
    <n v="1"/>
    <n v="27.43"/>
    <n v="27.43"/>
    <n v="27.43"/>
    <n v="0"/>
    <n v="0"/>
    <n v="2"/>
    <n v="54.86"/>
    <n v="2"/>
  </r>
  <r>
    <s v="SESC006"/>
    <x v="3"/>
    <s v="SUDECAP"/>
    <s v="94.07.01"/>
    <s v="XEROX SIMPLES OPACO - FORMATO A4"/>
    <s v="UN"/>
    <n v="10"/>
    <n v="0.2"/>
    <n v="2"/>
    <n v="0"/>
    <n v="2"/>
    <n v="0"/>
    <n v="2"/>
    <n v="4"/>
    <n v="20"/>
  </r>
  <r>
    <s v="SESC006"/>
    <x v="3"/>
    <s v="SUDECAP"/>
    <s v="94.11.01"/>
    <s v="ENCADERNAÇÃO A4 ACETATO, PVC/CROMICOTE, C/ESPIRAL"/>
    <s v="UN"/>
    <n v="0.1"/>
    <n v="4"/>
    <n v="0.4"/>
    <n v="0"/>
    <n v="0.4"/>
    <n v="0"/>
    <n v="2"/>
    <n v="0.8"/>
    <n v="0.2"/>
  </r>
  <r>
    <s v="SESC006"/>
    <x v="3"/>
    <s v="SUDECAP"/>
    <s v="94.12.04"/>
    <s v="PLOTAGEM SULFITE - FORMATO A1"/>
    <s v="UN"/>
    <n v="2"/>
    <n v="3.2"/>
    <n v="6.4"/>
    <n v="0"/>
    <n v="6.4"/>
    <n v="0"/>
    <n v="2"/>
    <n v="12.8"/>
    <n v="4"/>
  </r>
  <r>
    <s v="SESC006"/>
    <x v="3"/>
    <s v="SUDECAP"/>
    <s v="94.15.04"/>
    <s v="PLOTAGEM COLORIDA SULFITE FORMATO A1"/>
    <s v="UN"/>
    <n v="2"/>
    <n v="5.95"/>
    <n v="11.9"/>
    <n v="0"/>
    <n v="11.9"/>
    <n v="0"/>
    <n v="2"/>
    <n v="23.8"/>
    <n v="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1E00-000000000000}" name="Tabela dinâmica1" cacheId="0" applyNumberFormats="0" applyBorderFormats="0" applyFontFormats="0" applyPatternFormats="0" applyAlignmentFormats="0" applyWidthHeightFormats="1" dataCaption="Valores" updatedVersion="6" minRefreshableVersion="3" useAutoFormatting="1" itemPrintTitles="1" createdVersion="5" indent="0" outline="1" outlineData="1" multipleFieldFilters="0" rowHeaderCaption="DESCRIÇÃO DOS INSUMOS">
  <location ref="A8:B9" firstHeaderRow="0" firstDataRow="1" firstDataCol="0"/>
  <pivotFields count="15">
    <pivotField showAll="0"/>
    <pivotField showAll="0" sortType="ascending"/>
    <pivotField showAll="0"/>
    <pivotField showAll="0"/>
    <pivotField showAll="0"/>
    <pivotField showAll="0"/>
    <pivotField showAll="0"/>
    <pivotField numFmtId="44" showAll="0"/>
    <pivotField numFmtId="44" multipleItemSelectionAllowed="1" showAll="0"/>
    <pivotField showAll="0"/>
    <pivotField showAll="0"/>
    <pivotField showAll="0"/>
    <pivotField numFmtId="43" showAll="0" defaultSubtotal="0"/>
    <pivotField dataField="1" numFmtId="43" showAll="0"/>
    <pivotField showAll="0" defaultSubtotal="0"/>
  </pivotFields>
  <rowItems count="1">
    <i/>
  </rowItems>
  <colFields count="1">
    <field x="-2"/>
  </colFields>
  <colItems count="2">
    <i>
      <x/>
    </i>
    <i i="1">
      <x v="1"/>
    </i>
  </colItems>
  <dataFields count="2">
    <dataField name="% do Total Geral" fld="13" showDataAs="percentOfTotal" baseField="3" baseItem="50" numFmtId="10"/>
    <dataField name="% Acumulado" fld="13" baseField="0" baseItem="0"/>
  </dataFields>
  <formats count="23">
    <format dxfId="22">
      <pivotArea dataOnly="0" labelOnly="1" grandRow="1" outline="0" fieldPosition="0"/>
    </format>
    <format dxfId="21">
      <pivotArea dataOnly="0" labelOnly="1" grandRow="1" outline="0" fieldPosition="0"/>
    </format>
    <format dxfId="20">
      <pivotArea grandRow="1" outline="0" collapsedLevelsAreSubtotals="1" fieldPosition="0"/>
    </format>
    <format dxfId="19">
      <pivotArea type="all" dataOnly="0" outline="0" fieldPosition="0"/>
    </format>
    <format dxfId="18">
      <pivotArea outline="0" collapsedLevelsAreSubtotals="1" fieldPosition="0"/>
    </format>
    <format dxfId="17">
      <pivotArea dataOnly="0" labelOnly="1" outline="0" axis="axisValues" fieldPosition="0"/>
    </format>
    <format dxfId="16">
      <pivotArea dataOnly="0" labelOnly="1" grandRow="1" outline="0" fieldPosition="0"/>
    </format>
    <format dxfId="15">
      <pivotArea type="all" dataOnly="0" outline="0" fieldPosition="0"/>
    </format>
    <format dxfId="14">
      <pivotArea outline="0" collapsedLevelsAreSubtotals="1" fieldPosition="0"/>
    </format>
    <format dxfId="13">
      <pivotArea dataOnly="0" labelOnly="1" outline="0" axis="axisValues" fieldPosition="0"/>
    </format>
    <format dxfId="12">
      <pivotArea dataOnly="0" labelOnly="1" grandRow="1" outline="0" fieldPosition="0"/>
    </format>
    <format dxfId="11">
      <pivotArea outline="0" collapsedLevelsAreSubtotals="1" fieldPosition="0"/>
    </format>
    <format dxfId="10">
      <pivotArea dataOnly="0" labelOnly="1" outline="0" axis="axisValues" fieldPosition="0"/>
    </format>
    <format dxfId="9">
      <pivotArea outline="0" collapsedLevelsAreSubtotals="1" fieldPosition="0"/>
    </format>
    <format dxfId="8">
      <pivotArea dataOnly="0" labelOnly="1" outline="0" axis="axisValues" fieldPosition="0"/>
    </format>
    <format dxfId="7">
      <pivotArea outline="0" fieldPosition="0">
        <references count="1">
          <reference field="4294967294" count="1">
            <x v="0"/>
          </reference>
        </references>
      </pivotArea>
    </format>
    <format dxfId="6">
      <pivotArea outline="0" fieldPosition="0">
        <references count="1">
          <reference field="4294967294" count="1">
            <x v="1"/>
          </reference>
        </references>
      </pivotArea>
    </format>
    <format dxfId="5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">
      <pivotArea dataOnly="0" labelOnly="1" grandRow="1" outline="0" fieldPosition="0"/>
    </format>
    <format dxfId="2">
      <pivotArea outline="0" collapsedLevelsAreSubtotals="1" fieldPosition="0"/>
    </format>
    <format dxfId="1">
      <pivotArea dataOnly="0" labelOnly="1" grandRow="1" outline="0" fieldPosition="0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1E00-000001000000}" name="Tabela dinâmica2" cacheId="0" applyNumberFormats="0" applyBorderFormats="0" applyFontFormats="0" applyPatternFormats="0" applyAlignmentFormats="0" applyWidthHeightFormats="1" dataCaption="Valores" updatedVersion="6" minRefreshableVersion="3" useAutoFormatting="1" itemPrintTitles="1" createdVersion="5" indent="0" outline="1" outlineData="1" multipleFieldFilters="0">
  <location ref="E8:F13" firstHeaderRow="1" firstDataRow="1" firstDataCol="1"/>
  <pivotFields count="15">
    <pivotField showAll="0"/>
    <pivotField axis="axisRow" showAll="0">
      <items count="6">
        <item x="0"/>
        <item x="2"/>
        <item m="1" x="4"/>
        <item x="3"/>
        <item x="1"/>
        <item t="default"/>
      </items>
    </pivotField>
    <pivotField showAll="0"/>
    <pivotField showAll="0"/>
    <pivotField showAll="0"/>
    <pivotField showAll="0"/>
    <pivotField showAll="0"/>
    <pivotField numFmtId="44" showAll="0"/>
    <pivotField showAll="0"/>
    <pivotField showAll="0"/>
    <pivotField showAll="0"/>
    <pivotField showAll="0"/>
    <pivotField numFmtId="43" showAll="0" defaultSubtotal="0"/>
    <pivotField dataField="1" numFmtId="44" showAll="0"/>
    <pivotField showAll="0" defaultSubtotal="0"/>
  </pivotFields>
  <rowFields count="1">
    <field x="1"/>
  </rowFields>
  <rowItems count="5">
    <i>
      <x/>
    </i>
    <i>
      <x v="1"/>
    </i>
    <i>
      <x v="3"/>
    </i>
    <i>
      <x v="4"/>
    </i>
    <i t="grand">
      <x/>
    </i>
  </rowItems>
  <colItems count="1">
    <i/>
  </colItems>
  <dataFields count="1">
    <dataField name="Soma de VALOR" fld="13" baseField="0" baseItem="0" numFmtId="44"/>
  </dataFields>
  <formats count="4">
    <format dxfId="26">
      <pivotArea field="1" type="button" dataOnly="0" labelOnly="1" outline="0" axis="axisRow" fieldPosition="0"/>
    </format>
    <format dxfId="25">
      <pivotArea dataOnly="0" labelOnly="1" fieldPosition="0">
        <references count="1">
          <reference field="1" count="0"/>
        </references>
      </pivotArea>
    </format>
    <format dxfId="24">
      <pivotArea dataOnly="0" labelOnly="1" grandRow="1" outline="0" fieldPosition="0"/>
    </format>
    <format dxfId="23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mailto:vendas3@extiminas.com.br" TargetMode="External"/><Relationship Id="rId2" Type="http://schemas.openxmlformats.org/officeDocument/2006/relationships/hyperlink" Target="mailto:renata@firex.com.br" TargetMode="External"/><Relationship Id="rId1" Type="http://schemas.openxmlformats.org/officeDocument/2006/relationships/hyperlink" Target="mailto:vemsistemas@hotmail.com" TargetMode="External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Plan6">
    <tabColor rgb="FFFF0000"/>
    <pageSetUpPr fitToPage="1"/>
  </sheetPr>
  <dimension ref="A2:F700"/>
  <sheetViews>
    <sheetView showGridLines="0" zoomScaleNormal="100" zoomScaleSheetLayoutView="100" workbookViewId="0">
      <selection activeCell="A4" sqref="A4"/>
    </sheetView>
  </sheetViews>
  <sheetFormatPr defaultRowHeight="15" x14ac:dyDescent="0.25"/>
  <cols>
    <col min="1" max="1" width="13.7109375" style="6" bestFit="1" customWidth="1"/>
    <col min="2" max="2" width="11.7109375" style="7" bestFit="1" customWidth="1"/>
    <col min="3" max="3" width="11.42578125" style="1" bestFit="1" customWidth="1"/>
    <col min="4" max="4" width="15.7109375" style="1" customWidth="1"/>
    <col min="5" max="5" width="18" style="2" customWidth="1"/>
    <col min="6" max="6" width="15.140625" customWidth="1"/>
  </cols>
  <sheetData>
    <row r="2" spans="1:6" ht="18.75" x14ac:dyDescent="0.3">
      <c r="A2" s="173" t="s">
        <v>0</v>
      </c>
      <c r="B2" s="173"/>
      <c r="C2" s="173"/>
    </row>
    <row r="3" spans="1:6" ht="15.75" x14ac:dyDescent="0.25">
      <c r="A3" s="15"/>
      <c r="B3" s="8"/>
    </row>
    <row r="4" spans="1:6" x14ac:dyDescent="0.25">
      <c r="A4" s="11" t="e">
        <f>#REF!</f>
        <v>#REF!</v>
      </c>
      <c r="B4" s="14" t="s">
        <v>1</v>
      </c>
      <c r="C4" s="1" t="s">
        <v>2</v>
      </c>
    </row>
    <row r="5" spans="1:6" x14ac:dyDescent="0.25">
      <c r="A5" s="11" t="e">
        <f>#REF!</f>
        <v>#REF!</v>
      </c>
      <c r="B5" s="14" t="s">
        <v>3</v>
      </c>
      <c r="C5" s="1" t="s">
        <v>4</v>
      </c>
    </row>
    <row r="6" spans="1:6" x14ac:dyDescent="0.25">
      <c r="A6" s="11"/>
      <c r="B6" s="14" t="s">
        <v>5</v>
      </c>
      <c r="C6" s="1" t="s">
        <v>6</v>
      </c>
    </row>
    <row r="7" spans="1:6" x14ac:dyDescent="0.25">
      <c r="A7"/>
      <c r="B7"/>
    </row>
    <row r="8" spans="1:6" x14ac:dyDescent="0.25">
      <c r="A8" s="13" t="s">
        <v>7</v>
      </c>
      <c r="B8" s="13" t="s">
        <v>8</v>
      </c>
      <c r="C8"/>
      <c r="D8"/>
      <c r="E8" s="3" t="s">
        <v>9</v>
      </c>
      <c r="F8" t="s">
        <v>10</v>
      </c>
    </row>
    <row r="9" spans="1:6" x14ac:dyDescent="0.25">
      <c r="A9" s="41">
        <v>1</v>
      </c>
      <c r="B9" s="16">
        <v>22812.591727499999</v>
      </c>
      <c r="C9"/>
      <c r="D9"/>
      <c r="E9" s="4" t="s">
        <v>11</v>
      </c>
      <c r="F9" s="5">
        <v>11189.495863750002</v>
      </c>
    </row>
    <row r="10" spans="1:6" x14ac:dyDescent="0.25">
      <c r="A10"/>
      <c r="B10"/>
      <c r="C10"/>
      <c r="D10"/>
      <c r="E10" s="4" t="s">
        <v>12</v>
      </c>
      <c r="F10" s="5">
        <v>5971.6633637499999</v>
      </c>
    </row>
    <row r="11" spans="1:6" x14ac:dyDescent="0.25">
      <c r="A11"/>
      <c r="B11"/>
      <c r="C11"/>
      <c r="D11"/>
      <c r="E11" s="4" t="s">
        <v>13</v>
      </c>
      <c r="F11" s="5">
        <v>5211.4325000000008</v>
      </c>
    </row>
    <row r="12" spans="1:6" x14ac:dyDescent="0.25">
      <c r="A12"/>
      <c r="B12"/>
      <c r="C12"/>
      <c r="D12"/>
      <c r="E12" s="4" t="s">
        <v>14</v>
      </c>
      <c r="F12" s="5">
        <v>440</v>
      </c>
    </row>
    <row r="13" spans="1:6" x14ac:dyDescent="0.25">
      <c r="A13"/>
      <c r="B13"/>
      <c r="C13"/>
      <c r="D13"/>
      <c r="E13" s="4" t="s">
        <v>15</v>
      </c>
      <c r="F13" s="5">
        <v>22812.591727500003</v>
      </c>
    </row>
    <row r="14" spans="1:6" x14ac:dyDescent="0.25">
      <c r="A14"/>
      <c r="B14"/>
      <c r="C14"/>
      <c r="D14"/>
      <c r="E14"/>
    </row>
    <row r="15" spans="1:6" x14ac:dyDescent="0.25">
      <c r="A15"/>
      <c r="B15"/>
      <c r="C15"/>
      <c r="D15"/>
      <c r="F15" s="9"/>
    </row>
    <row r="16" spans="1:6" x14ac:dyDescent="0.25">
      <c r="A16"/>
      <c r="B16"/>
      <c r="C16"/>
      <c r="D16"/>
      <c r="F16" s="9"/>
    </row>
    <row r="17" spans="1:4" x14ac:dyDescent="0.25">
      <c r="A17"/>
      <c r="B17"/>
      <c r="C17"/>
      <c r="D17"/>
    </row>
    <row r="18" spans="1:4" x14ac:dyDescent="0.25">
      <c r="A18"/>
      <c r="B18"/>
      <c r="C18"/>
      <c r="D18"/>
    </row>
    <row r="19" spans="1:4" x14ac:dyDescent="0.25">
      <c r="A19"/>
      <c r="B19"/>
      <c r="C19"/>
      <c r="D19"/>
    </row>
    <row r="20" spans="1:4" x14ac:dyDescent="0.25">
      <c r="A20"/>
      <c r="B20"/>
      <c r="C20"/>
      <c r="D20"/>
    </row>
    <row r="21" spans="1:4" x14ac:dyDescent="0.25">
      <c r="A21"/>
      <c r="B21"/>
      <c r="C21"/>
      <c r="D21"/>
    </row>
    <row r="22" spans="1:4" x14ac:dyDescent="0.25">
      <c r="A22"/>
      <c r="B22"/>
      <c r="C22"/>
      <c r="D22"/>
    </row>
    <row r="23" spans="1:4" x14ac:dyDescent="0.25">
      <c r="A23"/>
      <c r="B23"/>
      <c r="C23"/>
      <c r="D23"/>
    </row>
    <row r="24" spans="1:4" x14ac:dyDescent="0.25">
      <c r="A24"/>
      <c r="B24"/>
      <c r="C24"/>
      <c r="D24"/>
    </row>
    <row r="25" spans="1:4" x14ac:dyDescent="0.25">
      <c r="A25"/>
      <c r="B25"/>
      <c r="C25"/>
      <c r="D25"/>
    </row>
    <row r="26" spans="1:4" x14ac:dyDescent="0.25">
      <c r="A26"/>
      <c r="B26"/>
      <c r="C26"/>
      <c r="D26"/>
    </row>
    <row r="27" spans="1:4" x14ac:dyDescent="0.25">
      <c r="A27"/>
      <c r="B27"/>
      <c r="C27"/>
      <c r="D27"/>
    </row>
    <row r="28" spans="1:4" x14ac:dyDescent="0.25">
      <c r="A28"/>
      <c r="B28"/>
      <c r="C28"/>
      <c r="D28"/>
    </row>
    <row r="29" spans="1:4" x14ac:dyDescent="0.25">
      <c r="A29"/>
      <c r="B29"/>
      <c r="C29"/>
      <c r="D29"/>
    </row>
    <row r="30" spans="1:4" x14ac:dyDescent="0.25">
      <c r="A30"/>
      <c r="B30"/>
      <c r="C30"/>
      <c r="D30"/>
    </row>
    <row r="31" spans="1:4" x14ac:dyDescent="0.25">
      <c r="A31"/>
      <c r="B31"/>
      <c r="C31"/>
      <c r="D31"/>
    </row>
    <row r="32" spans="1:4" x14ac:dyDescent="0.25">
      <c r="A32"/>
      <c r="B32"/>
      <c r="C32"/>
      <c r="D32"/>
    </row>
    <row r="33" spans="1:4" x14ac:dyDescent="0.25">
      <c r="A33"/>
      <c r="B33"/>
      <c r="C33"/>
      <c r="D33"/>
    </row>
    <row r="34" spans="1:4" x14ac:dyDescent="0.25">
      <c r="A34"/>
      <c r="B34"/>
      <c r="C34"/>
      <c r="D34"/>
    </row>
    <row r="35" spans="1:4" x14ac:dyDescent="0.25">
      <c r="A35"/>
      <c r="B35"/>
      <c r="C35"/>
      <c r="D35"/>
    </row>
    <row r="36" spans="1:4" x14ac:dyDescent="0.25">
      <c r="A36"/>
      <c r="B36"/>
      <c r="C36"/>
      <c r="D36"/>
    </row>
    <row r="37" spans="1:4" x14ac:dyDescent="0.25">
      <c r="A37"/>
      <c r="B37"/>
      <c r="C37"/>
      <c r="D37"/>
    </row>
    <row r="38" spans="1:4" x14ac:dyDescent="0.25">
      <c r="A38"/>
      <c r="B38"/>
      <c r="C38"/>
      <c r="D38"/>
    </row>
    <row r="39" spans="1:4" x14ac:dyDescent="0.25">
      <c r="A39"/>
      <c r="B39"/>
      <c r="C39"/>
      <c r="D39"/>
    </row>
    <row r="40" spans="1:4" x14ac:dyDescent="0.25">
      <c r="A40"/>
      <c r="B40"/>
      <c r="C40"/>
      <c r="D40"/>
    </row>
    <row r="41" spans="1:4" x14ac:dyDescent="0.25">
      <c r="A41"/>
      <c r="B41"/>
      <c r="C41"/>
      <c r="D41"/>
    </row>
    <row r="42" spans="1:4" x14ac:dyDescent="0.25">
      <c r="A42"/>
      <c r="B42"/>
      <c r="C42"/>
      <c r="D42"/>
    </row>
    <row r="43" spans="1:4" x14ac:dyDescent="0.25">
      <c r="A43"/>
      <c r="B43"/>
      <c r="C43"/>
      <c r="D43"/>
    </row>
    <row r="44" spans="1:4" x14ac:dyDescent="0.25">
      <c r="A44"/>
      <c r="B44"/>
      <c r="C44"/>
      <c r="D44"/>
    </row>
    <row r="45" spans="1:4" x14ac:dyDescent="0.25">
      <c r="A45"/>
      <c r="B45"/>
      <c r="C45"/>
      <c r="D45"/>
    </row>
    <row r="46" spans="1:4" x14ac:dyDescent="0.25">
      <c r="A46"/>
      <c r="B46"/>
      <c r="C46"/>
      <c r="D46"/>
    </row>
    <row r="47" spans="1:4" x14ac:dyDescent="0.25">
      <c r="A47"/>
      <c r="B47"/>
      <c r="C47"/>
      <c r="D47"/>
    </row>
    <row r="48" spans="1:4" x14ac:dyDescent="0.25">
      <c r="A48"/>
      <c r="B48"/>
      <c r="C48"/>
      <c r="D48"/>
    </row>
    <row r="49" spans="1:4" x14ac:dyDescent="0.25">
      <c r="A49"/>
      <c r="B49"/>
      <c r="C49"/>
      <c r="D49"/>
    </row>
    <row r="50" spans="1:4" x14ac:dyDescent="0.25">
      <c r="A50"/>
      <c r="B50"/>
      <c r="C50"/>
      <c r="D50"/>
    </row>
    <row r="51" spans="1:4" x14ac:dyDescent="0.25">
      <c r="A51"/>
      <c r="B51"/>
      <c r="C51"/>
      <c r="D51"/>
    </row>
    <row r="52" spans="1:4" x14ac:dyDescent="0.25">
      <c r="A52"/>
      <c r="B52"/>
      <c r="C52"/>
      <c r="D52"/>
    </row>
    <row r="53" spans="1:4" x14ac:dyDescent="0.25">
      <c r="A53"/>
      <c r="B53"/>
      <c r="C53"/>
      <c r="D53"/>
    </row>
    <row r="54" spans="1:4" x14ac:dyDescent="0.25">
      <c r="A54"/>
      <c r="B54"/>
      <c r="C54"/>
      <c r="D54"/>
    </row>
    <row r="55" spans="1:4" x14ac:dyDescent="0.25">
      <c r="A55"/>
      <c r="B55"/>
      <c r="C55"/>
      <c r="D55"/>
    </row>
    <row r="56" spans="1:4" x14ac:dyDescent="0.25">
      <c r="A56"/>
      <c r="B56"/>
      <c r="C56"/>
      <c r="D56"/>
    </row>
    <row r="57" spans="1:4" x14ac:dyDescent="0.25">
      <c r="A57"/>
      <c r="B57"/>
      <c r="C57"/>
      <c r="D57"/>
    </row>
    <row r="58" spans="1:4" x14ac:dyDescent="0.25">
      <c r="A58"/>
      <c r="B58"/>
      <c r="C58"/>
      <c r="D58"/>
    </row>
    <row r="59" spans="1:4" x14ac:dyDescent="0.25">
      <c r="A59"/>
      <c r="B59"/>
      <c r="C59"/>
      <c r="D59"/>
    </row>
    <row r="60" spans="1:4" x14ac:dyDescent="0.25">
      <c r="A60"/>
      <c r="B60"/>
      <c r="C60"/>
      <c r="D60"/>
    </row>
    <row r="61" spans="1:4" x14ac:dyDescent="0.25">
      <c r="A61"/>
      <c r="B61"/>
      <c r="C61"/>
      <c r="D61"/>
    </row>
    <row r="62" spans="1:4" x14ac:dyDescent="0.25">
      <c r="A62"/>
      <c r="B62"/>
      <c r="C62"/>
      <c r="D62"/>
    </row>
    <row r="63" spans="1:4" x14ac:dyDescent="0.25">
      <c r="A63"/>
      <c r="B63"/>
      <c r="C63"/>
      <c r="D63"/>
    </row>
    <row r="64" spans="1:4" x14ac:dyDescent="0.25">
      <c r="A64"/>
      <c r="B64"/>
      <c r="C64"/>
      <c r="D64"/>
    </row>
    <row r="65" spans="1:4" x14ac:dyDescent="0.25">
      <c r="A65"/>
      <c r="B65"/>
      <c r="C65"/>
      <c r="D65"/>
    </row>
    <row r="66" spans="1:4" x14ac:dyDescent="0.25">
      <c r="A66"/>
      <c r="B66"/>
      <c r="C66"/>
      <c r="D66"/>
    </row>
    <row r="67" spans="1:4" x14ac:dyDescent="0.25">
      <c r="A67"/>
      <c r="B67"/>
      <c r="C67"/>
      <c r="D67"/>
    </row>
    <row r="68" spans="1:4" x14ac:dyDescent="0.25">
      <c r="A68"/>
      <c r="B68"/>
      <c r="C68"/>
      <c r="D68"/>
    </row>
    <row r="69" spans="1:4" x14ac:dyDescent="0.25">
      <c r="A69"/>
      <c r="B69"/>
      <c r="C69"/>
      <c r="D69"/>
    </row>
    <row r="70" spans="1:4" x14ac:dyDescent="0.25">
      <c r="A70"/>
      <c r="B70"/>
      <c r="C70"/>
      <c r="D70"/>
    </row>
    <row r="71" spans="1:4" x14ac:dyDescent="0.25">
      <c r="A71"/>
      <c r="B71"/>
      <c r="C71"/>
      <c r="D71"/>
    </row>
    <row r="72" spans="1:4" x14ac:dyDescent="0.25">
      <c r="A72"/>
      <c r="B72"/>
      <c r="C72"/>
      <c r="D72"/>
    </row>
    <row r="73" spans="1:4" x14ac:dyDescent="0.25">
      <c r="A73"/>
      <c r="B73"/>
      <c r="C73"/>
      <c r="D73"/>
    </row>
    <row r="74" spans="1:4" x14ac:dyDescent="0.25">
      <c r="A74"/>
      <c r="B74"/>
      <c r="C74"/>
      <c r="D74"/>
    </row>
    <row r="75" spans="1:4" x14ac:dyDescent="0.25">
      <c r="A75"/>
      <c r="B75"/>
      <c r="C75"/>
      <c r="D75"/>
    </row>
    <row r="76" spans="1:4" x14ac:dyDescent="0.25">
      <c r="A76"/>
      <c r="B76"/>
      <c r="C76"/>
      <c r="D76"/>
    </row>
    <row r="77" spans="1:4" x14ac:dyDescent="0.25">
      <c r="A77"/>
      <c r="B77"/>
      <c r="C77"/>
      <c r="D77"/>
    </row>
    <row r="78" spans="1:4" x14ac:dyDescent="0.25">
      <c r="A78"/>
      <c r="B78"/>
      <c r="C78"/>
      <c r="D78"/>
    </row>
    <row r="79" spans="1:4" x14ac:dyDescent="0.25">
      <c r="A79"/>
      <c r="B79"/>
      <c r="C79"/>
      <c r="D79"/>
    </row>
    <row r="80" spans="1:4" x14ac:dyDescent="0.25">
      <c r="A80"/>
      <c r="B80"/>
      <c r="C80"/>
      <c r="D80"/>
    </row>
    <row r="81" spans="1:4" x14ac:dyDescent="0.25">
      <c r="A81"/>
      <c r="B81"/>
      <c r="C81"/>
      <c r="D81"/>
    </row>
    <row r="82" spans="1:4" x14ac:dyDescent="0.25">
      <c r="A82"/>
      <c r="B82"/>
      <c r="C82"/>
      <c r="D82"/>
    </row>
    <row r="83" spans="1:4" x14ac:dyDescent="0.25">
      <c r="A83"/>
      <c r="B83"/>
      <c r="C83"/>
      <c r="D83"/>
    </row>
    <row r="84" spans="1:4" x14ac:dyDescent="0.25">
      <c r="A84"/>
      <c r="B84"/>
      <c r="C84"/>
      <c r="D84"/>
    </row>
    <row r="85" spans="1:4" x14ac:dyDescent="0.25">
      <c r="A85"/>
      <c r="B85"/>
      <c r="C85"/>
      <c r="D85"/>
    </row>
    <row r="86" spans="1:4" x14ac:dyDescent="0.25">
      <c r="A86"/>
      <c r="B86"/>
      <c r="C86"/>
      <c r="D86"/>
    </row>
    <row r="87" spans="1:4" x14ac:dyDescent="0.25">
      <c r="A87"/>
      <c r="B87"/>
      <c r="C87"/>
      <c r="D87"/>
    </row>
    <row r="88" spans="1:4" x14ac:dyDescent="0.25">
      <c r="A88"/>
      <c r="B88"/>
      <c r="C88"/>
      <c r="D88"/>
    </row>
    <row r="89" spans="1:4" x14ac:dyDescent="0.25">
      <c r="A89"/>
      <c r="B89"/>
      <c r="C89"/>
      <c r="D89"/>
    </row>
    <row r="90" spans="1:4" x14ac:dyDescent="0.25">
      <c r="A90"/>
      <c r="B90"/>
      <c r="C90"/>
      <c r="D90"/>
    </row>
    <row r="91" spans="1:4" x14ac:dyDescent="0.25">
      <c r="A91"/>
      <c r="B91"/>
      <c r="C91"/>
      <c r="D91"/>
    </row>
    <row r="92" spans="1:4" x14ac:dyDescent="0.25">
      <c r="A92"/>
      <c r="B92"/>
      <c r="C92"/>
      <c r="D92"/>
    </row>
    <row r="93" spans="1:4" x14ac:dyDescent="0.25">
      <c r="A93"/>
      <c r="B93"/>
      <c r="C93"/>
      <c r="D93"/>
    </row>
    <row r="94" spans="1:4" x14ac:dyDescent="0.25">
      <c r="A94"/>
      <c r="B94"/>
      <c r="C94"/>
      <c r="D94"/>
    </row>
    <row r="95" spans="1:4" x14ac:dyDescent="0.25">
      <c r="A95"/>
      <c r="B95"/>
      <c r="C95"/>
      <c r="D95"/>
    </row>
    <row r="96" spans="1:4" x14ac:dyDescent="0.25">
      <c r="A96"/>
      <c r="B96"/>
      <c r="C96"/>
      <c r="D96"/>
    </row>
    <row r="97" spans="1:4" x14ac:dyDescent="0.25">
      <c r="A97"/>
      <c r="B97"/>
      <c r="C97"/>
      <c r="D97"/>
    </row>
    <row r="98" spans="1:4" x14ac:dyDescent="0.25">
      <c r="A98"/>
      <c r="B98"/>
      <c r="C98"/>
      <c r="D98"/>
    </row>
    <row r="99" spans="1:4" x14ac:dyDescent="0.25">
      <c r="A99"/>
      <c r="B99"/>
      <c r="C99"/>
      <c r="D99"/>
    </row>
    <row r="100" spans="1:4" x14ac:dyDescent="0.25">
      <c r="A100"/>
      <c r="B100"/>
      <c r="C100"/>
      <c r="D100"/>
    </row>
    <row r="101" spans="1:4" x14ac:dyDescent="0.25">
      <c r="A101"/>
      <c r="B101"/>
      <c r="C101"/>
      <c r="D101"/>
    </row>
    <row r="102" spans="1:4" x14ac:dyDescent="0.25">
      <c r="A102"/>
      <c r="B102"/>
      <c r="C102"/>
      <c r="D102"/>
    </row>
    <row r="103" spans="1:4" x14ac:dyDescent="0.25">
      <c r="A103"/>
      <c r="B103"/>
      <c r="C103"/>
      <c r="D103"/>
    </row>
    <row r="104" spans="1:4" x14ac:dyDescent="0.25">
      <c r="A104"/>
      <c r="B104"/>
      <c r="C104"/>
      <c r="D104"/>
    </row>
    <row r="105" spans="1:4" x14ac:dyDescent="0.25">
      <c r="A105"/>
      <c r="B105"/>
      <c r="C105"/>
      <c r="D105"/>
    </row>
    <row r="106" spans="1:4" x14ac:dyDescent="0.25">
      <c r="A106"/>
      <c r="B106"/>
      <c r="C106"/>
      <c r="D106"/>
    </row>
    <row r="107" spans="1:4" x14ac:dyDescent="0.25">
      <c r="A107"/>
      <c r="B107"/>
      <c r="C107"/>
      <c r="D107"/>
    </row>
    <row r="108" spans="1:4" x14ac:dyDescent="0.25">
      <c r="A108"/>
      <c r="B108"/>
      <c r="C108"/>
      <c r="D108"/>
    </row>
    <row r="109" spans="1:4" x14ac:dyDescent="0.25">
      <c r="A109"/>
      <c r="B109"/>
      <c r="C109"/>
      <c r="D109"/>
    </row>
    <row r="110" spans="1:4" x14ac:dyDescent="0.25">
      <c r="A110"/>
      <c r="B110"/>
      <c r="C110"/>
      <c r="D110"/>
    </row>
    <row r="111" spans="1:4" x14ac:dyDescent="0.25">
      <c r="A111"/>
      <c r="B111"/>
      <c r="C111"/>
      <c r="D111"/>
    </row>
    <row r="112" spans="1:4" x14ac:dyDescent="0.25">
      <c r="A112"/>
      <c r="B112"/>
      <c r="C112"/>
      <c r="D112"/>
    </row>
    <row r="113" spans="1:4" x14ac:dyDescent="0.25">
      <c r="A113"/>
      <c r="B113"/>
      <c r="C113"/>
      <c r="D113"/>
    </row>
    <row r="114" spans="1:4" x14ac:dyDescent="0.25">
      <c r="A114"/>
      <c r="B114"/>
      <c r="C114"/>
      <c r="D114"/>
    </row>
    <row r="115" spans="1:4" x14ac:dyDescent="0.25">
      <c r="A115"/>
      <c r="B115"/>
      <c r="C115"/>
      <c r="D115"/>
    </row>
    <row r="116" spans="1:4" x14ac:dyDescent="0.25">
      <c r="A116"/>
      <c r="B116"/>
      <c r="C116"/>
      <c r="D116"/>
    </row>
    <row r="117" spans="1:4" x14ac:dyDescent="0.25">
      <c r="A117"/>
      <c r="B117"/>
      <c r="C117"/>
      <c r="D117"/>
    </row>
    <row r="118" spans="1:4" x14ac:dyDescent="0.25">
      <c r="A118"/>
      <c r="B118"/>
      <c r="C118"/>
      <c r="D118"/>
    </row>
    <row r="119" spans="1:4" x14ac:dyDescent="0.25">
      <c r="A119"/>
      <c r="B119"/>
      <c r="C119"/>
      <c r="D119"/>
    </row>
    <row r="120" spans="1:4" x14ac:dyDescent="0.25">
      <c r="A120"/>
      <c r="B120"/>
      <c r="C120"/>
      <c r="D120"/>
    </row>
    <row r="121" spans="1:4" x14ac:dyDescent="0.25">
      <c r="A121"/>
      <c r="B121"/>
      <c r="C121"/>
      <c r="D121"/>
    </row>
    <row r="122" spans="1:4" x14ac:dyDescent="0.25">
      <c r="A122"/>
      <c r="B122"/>
      <c r="C122"/>
      <c r="D122"/>
    </row>
    <row r="123" spans="1:4" x14ac:dyDescent="0.25">
      <c r="A123"/>
      <c r="B123"/>
      <c r="C123"/>
      <c r="D123"/>
    </row>
    <row r="124" spans="1:4" x14ac:dyDescent="0.25">
      <c r="A124"/>
      <c r="B124"/>
      <c r="C124"/>
      <c r="D124"/>
    </row>
    <row r="125" spans="1:4" x14ac:dyDescent="0.25">
      <c r="A125"/>
      <c r="B125"/>
      <c r="C125"/>
      <c r="D125"/>
    </row>
    <row r="126" spans="1:4" x14ac:dyDescent="0.25">
      <c r="A126"/>
      <c r="B126"/>
      <c r="C126"/>
      <c r="D126"/>
    </row>
    <row r="127" spans="1:4" x14ac:dyDescent="0.25">
      <c r="A127"/>
      <c r="B127"/>
      <c r="C127"/>
      <c r="D127"/>
    </row>
    <row r="128" spans="1:4" x14ac:dyDescent="0.25">
      <c r="A128"/>
      <c r="B128"/>
      <c r="C128"/>
      <c r="D128"/>
    </row>
    <row r="129" spans="1:4" x14ac:dyDescent="0.25">
      <c r="A129"/>
      <c r="B129"/>
      <c r="C129"/>
      <c r="D129"/>
    </row>
    <row r="130" spans="1:4" x14ac:dyDescent="0.25">
      <c r="A130"/>
      <c r="B130"/>
      <c r="C130"/>
      <c r="D130"/>
    </row>
    <row r="131" spans="1:4" x14ac:dyDescent="0.25">
      <c r="A131"/>
      <c r="B131"/>
      <c r="C131"/>
      <c r="D131"/>
    </row>
    <row r="132" spans="1:4" x14ac:dyDescent="0.25">
      <c r="A132"/>
      <c r="B132"/>
      <c r="C132"/>
      <c r="D132"/>
    </row>
    <row r="133" spans="1:4" x14ac:dyDescent="0.25">
      <c r="A133"/>
      <c r="B133"/>
      <c r="C133"/>
      <c r="D133"/>
    </row>
    <row r="134" spans="1:4" x14ac:dyDescent="0.25">
      <c r="A134"/>
      <c r="B134"/>
      <c r="C134"/>
      <c r="D134"/>
    </row>
    <row r="135" spans="1:4" x14ac:dyDescent="0.25">
      <c r="A135"/>
      <c r="B135"/>
      <c r="C135"/>
      <c r="D135"/>
    </row>
    <row r="136" spans="1:4" x14ac:dyDescent="0.25">
      <c r="A136"/>
      <c r="B136"/>
      <c r="C136"/>
      <c r="D136"/>
    </row>
    <row r="137" spans="1:4" x14ac:dyDescent="0.25">
      <c r="A137"/>
      <c r="B137"/>
      <c r="C137"/>
      <c r="D137"/>
    </row>
    <row r="138" spans="1:4" x14ac:dyDescent="0.25">
      <c r="A138"/>
      <c r="B138"/>
      <c r="C138"/>
      <c r="D138"/>
    </row>
    <row r="139" spans="1:4" x14ac:dyDescent="0.25">
      <c r="A139"/>
      <c r="B139"/>
      <c r="C139"/>
      <c r="D139"/>
    </row>
    <row r="140" spans="1:4" x14ac:dyDescent="0.25">
      <c r="A140"/>
      <c r="B140"/>
      <c r="C140"/>
      <c r="D140"/>
    </row>
    <row r="141" spans="1:4" x14ac:dyDescent="0.25">
      <c r="A141"/>
      <c r="B141"/>
      <c r="C141"/>
      <c r="D141"/>
    </row>
    <row r="142" spans="1:4" x14ac:dyDescent="0.25">
      <c r="A142"/>
      <c r="B142"/>
      <c r="C142"/>
      <c r="D142"/>
    </row>
    <row r="143" spans="1:4" x14ac:dyDescent="0.25">
      <c r="A143"/>
      <c r="B143"/>
      <c r="C143"/>
      <c r="D143"/>
    </row>
    <row r="144" spans="1:4" x14ac:dyDescent="0.25">
      <c r="A144"/>
      <c r="B144"/>
      <c r="C144"/>
      <c r="D144"/>
    </row>
    <row r="145" spans="1:4" x14ac:dyDescent="0.25">
      <c r="A145"/>
      <c r="B145"/>
      <c r="C145"/>
      <c r="D145"/>
    </row>
    <row r="146" spans="1:4" x14ac:dyDescent="0.25">
      <c r="A146"/>
      <c r="B146"/>
      <c r="C146"/>
      <c r="D146"/>
    </row>
    <row r="147" spans="1:4" x14ac:dyDescent="0.25">
      <c r="A147"/>
      <c r="B147"/>
      <c r="C147"/>
      <c r="D147"/>
    </row>
    <row r="148" spans="1:4" x14ac:dyDescent="0.25">
      <c r="A148"/>
      <c r="B148"/>
      <c r="C148"/>
      <c r="D148"/>
    </row>
    <row r="149" spans="1:4" x14ac:dyDescent="0.25">
      <c r="A149"/>
      <c r="B149"/>
      <c r="C149"/>
      <c r="D149"/>
    </row>
    <row r="150" spans="1:4" x14ac:dyDescent="0.25">
      <c r="A150"/>
      <c r="B150"/>
      <c r="C150"/>
      <c r="D150"/>
    </row>
    <row r="151" spans="1:4" x14ac:dyDescent="0.25">
      <c r="A151"/>
      <c r="B151"/>
      <c r="C151"/>
      <c r="D151"/>
    </row>
    <row r="152" spans="1:4" x14ac:dyDescent="0.25">
      <c r="A152"/>
      <c r="B152"/>
      <c r="C152"/>
      <c r="D152"/>
    </row>
    <row r="153" spans="1:4" x14ac:dyDescent="0.25">
      <c r="A153"/>
      <c r="B153"/>
      <c r="C153"/>
      <c r="D153"/>
    </row>
    <row r="154" spans="1:4" x14ac:dyDescent="0.25">
      <c r="A154"/>
      <c r="B154"/>
      <c r="C154"/>
      <c r="D154"/>
    </row>
    <row r="155" spans="1:4" x14ac:dyDescent="0.25">
      <c r="A155"/>
      <c r="B155"/>
      <c r="C155"/>
      <c r="D155"/>
    </row>
    <row r="156" spans="1:4" x14ac:dyDescent="0.25">
      <c r="A156"/>
      <c r="B156"/>
      <c r="C156"/>
      <c r="D156"/>
    </row>
    <row r="157" spans="1:4" x14ac:dyDescent="0.25">
      <c r="A157"/>
      <c r="B157"/>
      <c r="C157"/>
      <c r="D157"/>
    </row>
    <row r="158" spans="1:4" x14ac:dyDescent="0.25">
      <c r="A158"/>
      <c r="B158"/>
      <c r="C158"/>
      <c r="D158"/>
    </row>
    <row r="159" spans="1:4" x14ac:dyDescent="0.25">
      <c r="A159"/>
      <c r="B159"/>
      <c r="C159"/>
      <c r="D159"/>
    </row>
    <row r="160" spans="1:4" x14ac:dyDescent="0.25">
      <c r="A160"/>
      <c r="B160"/>
      <c r="C160"/>
      <c r="D160"/>
    </row>
    <row r="161" spans="1:4" x14ac:dyDescent="0.25">
      <c r="A161"/>
      <c r="B161"/>
      <c r="C161"/>
      <c r="D161"/>
    </row>
    <row r="162" spans="1:4" x14ac:dyDescent="0.25">
      <c r="A162"/>
      <c r="B162"/>
      <c r="C162"/>
      <c r="D162"/>
    </row>
    <row r="163" spans="1:4" x14ac:dyDescent="0.25">
      <c r="A163"/>
      <c r="B163"/>
      <c r="C163"/>
      <c r="D163"/>
    </row>
    <row r="164" spans="1:4" x14ac:dyDescent="0.25">
      <c r="A164"/>
      <c r="B164"/>
      <c r="C164"/>
      <c r="D164"/>
    </row>
    <row r="165" spans="1:4" x14ac:dyDescent="0.25">
      <c r="A165"/>
      <c r="B165"/>
      <c r="C165"/>
      <c r="D165"/>
    </row>
    <row r="166" spans="1:4" x14ac:dyDescent="0.25">
      <c r="A166"/>
      <c r="B166"/>
      <c r="C166"/>
      <c r="D166"/>
    </row>
    <row r="167" spans="1:4" x14ac:dyDescent="0.25">
      <c r="A167"/>
      <c r="B167"/>
      <c r="C167"/>
      <c r="D167"/>
    </row>
    <row r="168" spans="1:4" x14ac:dyDescent="0.25">
      <c r="A168"/>
      <c r="B168"/>
      <c r="C168"/>
      <c r="D168"/>
    </row>
    <row r="169" spans="1:4" x14ac:dyDescent="0.25">
      <c r="A169"/>
      <c r="B169"/>
      <c r="C169"/>
      <c r="D169"/>
    </row>
    <row r="170" spans="1:4" x14ac:dyDescent="0.25">
      <c r="A170"/>
      <c r="B170"/>
      <c r="C170"/>
      <c r="D170"/>
    </row>
    <row r="171" spans="1:4" hidden="1" x14ac:dyDescent="0.25">
      <c r="A171"/>
      <c r="B171"/>
      <c r="C171"/>
      <c r="D171"/>
    </row>
    <row r="172" spans="1:4" hidden="1" x14ac:dyDescent="0.25">
      <c r="A172"/>
      <c r="B172"/>
      <c r="C172"/>
      <c r="D172"/>
    </row>
    <row r="173" spans="1:4" hidden="1" x14ac:dyDescent="0.25">
      <c r="A173"/>
      <c r="B173"/>
      <c r="C173"/>
      <c r="D173"/>
    </row>
    <row r="174" spans="1:4" hidden="1" x14ac:dyDescent="0.25">
      <c r="A174"/>
      <c r="B174"/>
      <c r="C174"/>
      <c r="D174"/>
    </row>
    <row r="175" spans="1:4" hidden="1" x14ac:dyDescent="0.25">
      <c r="A175"/>
      <c r="B175"/>
      <c r="C175"/>
      <c r="D175"/>
    </row>
    <row r="176" spans="1:4" hidden="1" x14ac:dyDescent="0.25">
      <c r="A176"/>
      <c r="B176"/>
      <c r="C176"/>
      <c r="D176"/>
    </row>
    <row r="177" spans="1:4" hidden="1" x14ac:dyDescent="0.25">
      <c r="A177"/>
      <c r="B177"/>
      <c r="C177"/>
      <c r="D177"/>
    </row>
    <row r="178" spans="1:4" hidden="1" x14ac:dyDescent="0.25">
      <c r="A178"/>
      <c r="B178"/>
      <c r="C178"/>
      <c r="D178"/>
    </row>
    <row r="179" spans="1:4" hidden="1" x14ac:dyDescent="0.25">
      <c r="A179"/>
      <c r="B179"/>
      <c r="C179"/>
      <c r="D179"/>
    </row>
    <row r="180" spans="1:4" hidden="1" x14ac:dyDescent="0.25">
      <c r="A180"/>
      <c r="B180"/>
      <c r="C180"/>
      <c r="D180"/>
    </row>
    <row r="181" spans="1:4" hidden="1" x14ac:dyDescent="0.25">
      <c r="A181"/>
      <c r="B181"/>
      <c r="C181"/>
      <c r="D181"/>
    </row>
    <row r="182" spans="1:4" hidden="1" x14ac:dyDescent="0.25">
      <c r="A182"/>
      <c r="B182"/>
      <c r="C182"/>
      <c r="D182"/>
    </row>
    <row r="183" spans="1:4" hidden="1" x14ac:dyDescent="0.25">
      <c r="A183"/>
      <c r="B183"/>
      <c r="C183"/>
      <c r="D183"/>
    </row>
    <row r="184" spans="1:4" hidden="1" x14ac:dyDescent="0.25">
      <c r="A184"/>
      <c r="B184"/>
      <c r="C184"/>
      <c r="D184"/>
    </row>
    <row r="185" spans="1:4" hidden="1" x14ac:dyDescent="0.25">
      <c r="A185"/>
      <c r="B185"/>
      <c r="C185"/>
      <c r="D185"/>
    </row>
    <row r="186" spans="1:4" hidden="1" x14ac:dyDescent="0.25">
      <c r="A186"/>
      <c r="B186"/>
      <c r="C186"/>
      <c r="D186"/>
    </row>
    <row r="187" spans="1:4" hidden="1" x14ac:dyDescent="0.25">
      <c r="A187"/>
      <c r="B187"/>
      <c r="C187"/>
      <c r="D187"/>
    </row>
    <row r="188" spans="1:4" hidden="1" x14ac:dyDescent="0.25">
      <c r="A188"/>
      <c r="B188"/>
      <c r="C188"/>
      <c r="D188"/>
    </row>
    <row r="189" spans="1:4" hidden="1" x14ac:dyDescent="0.25">
      <c r="A189"/>
      <c r="B189"/>
      <c r="C189"/>
      <c r="D189"/>
    </row>
    <row r="190" spans="1:4" hidden="1" x14ac:dyDescent="0.25">
      <c r="A190"/>
      <c r="B190"/>
      <c r="C190"/>
      <c r="D190"/>
    </row>
    <row r="191" spans="1:4" hidden="1" x14ac:dyDescent="0.25">
      <c r="A191"/>
      <c r="B191"/>
      <c r="C191"/>
      <c r="D191"/>
    </row>
    <row r="192" spans="1:4" hidden="1" x14ac:dyDescent="0.25">
      <c r="A192"/>
      <c r="B192"/>
      <c r="C192"/>
      <c r="D192"/>
    </row>
    <row r="193" spans="1:4" hidden="1" x14ac:dyDescent="0.25">
      <c r="A193"/>
      <c r="B193"/>
      <c r="C193"/>
      <c r="D193"/>
    </row>
    <row r="194" spans="1:4" hidden="1" x14ac:dyDescent="0.25">
      <c r="A194"/>
      <c r="B194"/>
      <c r="C194"/>
      <c r="D194"/>
    </row>
    <row r="195" spans="1:4" hidden="1" x14ac:dyDescent="0.25">
      <c r="A195"/>
      <c r="B195"/>
      <c r="C195"/>
      <c r="D195"/>
    </row>
    <row r="196" spans="1:4" hidden="1" x14ac:dyDescent="0.25">
      <c r="A196"/>
      <c r="B196"/>
      <c r="C196"/>
      <c r="D196"/>
    </row>
    <row r="197" spans="1:4" hidden="1" x14ac:dyDescent="0.25">
      <c r="A197"/>
      <c r="B197"/>
      <c r="C197"/>
      <c r="D197"/>
    </row>
    <row r="198" spans="1:4" hidden="1" x14ac:dyDescent="0.25">
      <c r="A198"/>
      <c r="B198"/>
      <c r="C198"/>
      <c r="D198"/>
    </row>
    <row r="199" spans="1:4" hidden="1" x14ac:dyDescent="0.25">
      <c r="A199"/>
      <c r="B199"/>
      <c r="C199"/>
      <c r="D199"/>
    </row>
    <row r="200" spans="1:4" hidden="1" x14ac:dyDescent="0.25">
      <c r="A200"/>
      <c r="B200"/>
      <c r="C200"/>
      <c r="D200"/>
    </row>
    <row r="201" spans="1:4" hidden="1" x14ac:dyDescent="0.25">
      <c r="A201"/>
      <c r="B201"/>
      <c r="C201"/>
      <c r="D201"/>
    </row>
    <row r="202" spans="1:4" hidden="1" x14ac:dyDescent="0.25">
      <c r="A202"/>
      <c r="B202"/>
      <c r="C202"/>
      <c r="D202"/>
    </row>
    <row r="203" spans="1:4" hidden="1" x14ac:dyDescent="0.25">
      <c r="A203"/>
      <c r="B203"/>
      <c r="C203"/>
      <c r="D203"/>
    </row>
    <row r="204" spans="1:4" hidden="1" x14ac:dyDescent="0.25">
      <c r="A204"/>
      <c r="B204"/>
      <c r="C204"/>
      <c r="D204"/>
    </row>
    <row r="205" spans="1:4" hidden="1" x14ac:dyDescent="0.25">
      <c r="A205"/>
      <c r="B205"/>
      <c r="C205"/>
      <c r="D205"/>
    </row>
    <row r="206" spans="1:4" hidden="1" x14ac:dyDescent="0.25">
      <c r="A206"/>
      <c r="B206"/>
      <c r="C206"/>
      <c r="D206"/>
    </row>
    <row r="207" spans="1:4" hidden="1" x14ac:dyDescent="0.25">
      <c r="A207"/>
      <c r="B207"/>
      <c r="C207"/>
      <c r="D207"/>
    </row>
    <row r="208" spans="1:4" hidden="1" x14ac:dyDescent="0.25">
      <c r="A208"/>
      <c r="B208"/>
      <c r="C208"/>
      <c r="D208"/>
    </row>
    <row r="209" spans="1:4" hidden="1" x14ac:dyDescent="0.25">
      <c r="A209"/>
      <c r="B209"/>
      <c r="C209"/>
      <c r="D209"/>
    </row>
    <row r="210" spans="1:4" hidden="1" x14ac:dyDescent="0.25">
      <c r="A210"/>
      <c r="B210"/>
      <c r="C210"/>
      <c r="D210"/>
    </row>
    <row r="211" spans="1:4" hidden="1" x14ac:dyDescent="0.25">
      <c r="A211"/>
      <c r="B211"/>
      <c r="C211"/>
      <c r="D211"/>
    </row>
    <row r="212" spans="1:4" hidden="1" x14ac:dyDescent="0.25">
      <c r="A212"/>
      <c r="B212"/>
      <c r="C212"/>
      <c r="D212"/>
    </row>
    <row r="213" spans="1:4" hidden="1" x14ac:dyDescent="0.25">
      <c r="A213"/>
      <c r="B213"/>
      <c r="C213"/>
      <c r="D213"/>
    </row>
    <row r="214" spans="1:4" hidden="1" x14ac:dyDescent="0.25">
      <c r="A214"/>
      <c r="B214"/>
      <c r="C214"/>
      <c r="D214"/>
    </row>
    <row r="215" spans="1:4" hidden="1" x14ac:dyDescent="0.25">
      <c r="A215"/>
      <c r="B215"/>
      <c r="C215"/>
      <c r="D215"/>
    </row>
    <row r="216" spans="1:4" hidden="1" x14ac:dyDescent="0.25">
      <c r="A216"/>
      <c r="B216"/>
      <c r="C216"/>
      <c r="D216"/>
    </row>
    <row r="217" spans="1:4" hidden="1" x14ac:dyDescent="0.25">
      <c r="A217"/>
      <c r="B217"/>
      <c r="C217"/>
      <c r="D217"/>
    </row>
    <row r="218" spans="1:4" hidden="1" x14ac:dyDescent="0.25">
      <c r="A218"/>
      <c r="B218"/>
      <c r="C218"/>
      <c r="D218"/>
    </row>
    <row r="219" spans="1:4" hidden="1" x14ac:dyDescent="0.25">
      <c r="A219"/>
      <c r="B219"/>
      <c r="C219"/>
      <c r="D219"/>
    </row>
    <row r="220" spans="1:4" hidden="1" x14ac:dyDescent="0.25">
      <c r="A220"/>
      <c r="B220"/>
      <c r="C220"/>
      <c r="D220"/>
    </row>
    <row r="221" spans="1:4" hidden="1" x14ac:dyDescent="0.25">
      <c r="A221"/>
      <c r="B221"/>
      <c r="C221"/>
      <c r="D221"/>
    </row>
    <row r="222" spans="1:4" hidden="1" x14ac:dyDescent="0.25">
      <c r="A222"/>
      <c r="B222"/>
      <c r="C222"/>
      <c r="D222"/>
    </row>
    <row r="223" spans="1:4" hidden="1" x14ac:dyDescent="0.25">
      <c r="A223"/>
      <c r="B223"/>
      <c r="C223"/>
      <c r="D223"/>
    </row>
    <row r="224" spans="1:4" hidden="1" x14ac:dyDescent="0.25">
      <c r="A224"/>
      <c r="B224"/>
      <c r="C224"/>
      <c r="D224"/>
    </row>
    <row r="225" spans="1:4" hidden="1" x14ac:dyDescent="0.25">
      <c r="A225"/>
      <c r="B225"/>
      <c r="C225"/>
      <c r="D225"/>
    </row>
    <row r="226" spans="1:4" hidden="1" x14ac:dyDescent="0.25">
      <c r="A226"/>
      <c r="B226"/>
      <c r="C226"/>
      <c r="D226"/>
    </row>
    <row r="227" spans="1:4" hidden="1" x14ac:dyDescent="0.25">
      <c r="A227"/>
      <c r="B227"/>
      <c r="C227"/>
      <c r="D227"/>
    </row>
    <row r="228" spans="1:4" hidden="1" x14ac:dyDescent="0.25">
      <c r="A228"/>
      <c r="B228"/>
      <c r="C228"/>
      <c r="D228"/>
    </row>
    <row r="229" spans="1:4" hidden="1" x14ac:dyDescent="0.25">
      <c r="A229"/>
      <c r="B229"/>
      <c r="C229"/>
      <c r="D229"/>
    </row>
    <row r="230" spans="1:4" hidden="1" x14ac:dyDescent="0.25">
      <c r="A230"/>
      <c r="B230"/>
      <c r="C230"/>
      <c r="D230"/>
    </row>
    <row r="231" spans="1:4" hidden="1" x14ac:dyDescent="0.25">
      <c r="A231"/>
      <c r="B231"/>
      <c r="C231"/>
      <c r="D231"/>
    </row>
    <row r="232" spans="1:4" hidden="1" x14ac:dyDescent="0.25">
      <c r="A232"/>
      <c r="B232"/>
      <c r="C232"/>
      <c r="D232"/>
    </row>
    <row r="233" spans="1:4" hidden="1" x14ac:dyDescent="0.25">
      <c r="A233"/>
      <c r="B233"/>
      <c r="C233"/>
      <c r="D233"/>
    </row>
    <row r="234" spans="1:4" hidden="1" x14ac:dyDescent="0.25">
      <c r="A234"/>
      <c r="B234"/>
      <c r="C234"/>
      <c r="D234"/>
    </row>
    <row r="235" spans="1:4" hidden="1" x14ac:dyDescent="0.25">
      <c r="A235"/>
      <c r="B235"/>
      <c r="C235"/>
      <c r="D235"/>
    </row>
    <row r="236" spans="1:4" hidden="1" x14ac:dyDescent="0.25">
      <c r="A236"/>
      <c r="B236"/>
      <c r="C236"/>
      <c r="D236"/>
    </row>
    <row r="237" spans="1:4" hidden="1" x14ac:dyDescent="0.25">
      <c r="A237"/>
      <c r="B237"/>
      <c r="C237"/>
      <c r="D237"/>
    </row>
    <row r="238" spans="1:4" hidden="1" x14ac:dyDescent="0.25">
      <c r="A238"/>
      <c r="B238"/>
      <c r="C238"/>
      <c r="D238"/>
    </row>
    <row r="239" spans="1:4" hidden="1" x14ac:dyDescent="0.25">
      <c r="A239"/>
      <c r="B239"/>
      <c r="C239"/>
      <c r="D239"/>
    </row>
    <row r="240" spans="1:4" hidden="1" x14ac:dyDescent="0.25">
      <c r="A240"/>
      <c r="B240"/>
      <c r="C240"/>
      <c r="D240"/>
    </row>
    <row r="241" spans="1:4" hidden="1" x14ac:dyDescent="0.25">
      <c r="A241"/>
      <c r="B241"/>
      <c r="C241"/>
      <c r="D241"/>
    </row>
    <row r="242" spans="1:4" hidden="1" x14ac:dyDescent="0.25">
      <c r="A242"/>
      <c r="B242"/>
      <c r="C242"/>
      <c r="D242" s="10"/>
    </row>
    <row r="243" spans="1:4" hidden="1" x14ac:dyDescent="0.25">
      <c r="A243"/>
      <c r="B243"/>
      <c r="C243"/>
      <c r="D243" s="10"/>
    </row>
    <row r="244" spans="1:4" hidden="1" x14ac:dyDescent="0.25">
      <c r="A244"/>
      <c r="B244"/>
      <c r="C244"/>
      <c r="D244" s="10"/>
    </row>
    <row r="245" spans="1:4" hidden="1" x14ac:dyDescent="0.25">
      <c r="A245"/>
      <c r="B245"/>
      <c r="C245"/>
      <c r="D245" s="10"/>
    </row>
    <row r="246" spans="1:4" hidden="1" x14ac:dyDescent="0.25">
      <c r="A246"/>
      <c r="B246"/>
      <c r="C246"/>
      <c r="D246" s="10"/>
    </row>
    <row r="247" spans="1:4" hidden="1" x14ac:dyDescent="0.25">
      <c r="A247"/>
      <c r="B247"/>
      <c r="C247"/>
      <c r="D247" s="10"/>
    </row>
    <row r="248" spans="1:4" hidden="1" x14ac:dyDescent="0.25">
      <c r="A248"/>
      <c r="B248"/>
      <c r="C248"/>
      <c r="D248" s="10"/>
    </row>
    <row r="249" spans="1:4" hidden="1" x14ac:dyDescent="0.25">
      <c r="A249"/>
      <c r="B249"/>
      <c r="C249"/>
      <c r="D249" s="10"/>
    </row>
    <row r="250" spans="1:4" hidden="1" x14ac:dyDescent="0.25">
      <c r="A250"/>
      <c r="B250"/>
      <c r="C250"/>
      <c r="D250" s="10"/>
    </row>
    <row r="251" spans="1:4" hidden="1" x14ac:dyDescent="0.25">
      <c r="A251"/>
      <c r="B251"/>
      <c r="C251"/>
      <c r="D251" s="10"/>
    </row>
    <row r="252" spans="1:4" hidden="1" x14ac:dyDescent="0.25">
      <c r="A252"/>
      <c r="B252"/>
      <c r="C252"/>
      <c r="D252" s="10"/>
    </row>
    <row r="253" spans="1:4" hidden="1" x14ac:dyDescent="0.25">
      <c r="A253"/>
      <c r="B253"/>
      <c r="C253"/>
      <c r="D253" s="10"/>
    </row>
    <row r="254" spans="1:4" hidden="1" x14ac:dyDescent="0.25">
      <c r="A254"/>
      <c r="B254"/>
      <c r="C254"/>
      <c r="D254" s="10"/>
    </row>
    <row r="255" spans="1:4" hidden="1" x14ac:dyDescent="0.25">
      <c r="A255"/>
      <c r="B255"/>
      <c r="C255"/>
      <c r="D255" s="10"/>
    </row>
    <row r="256" spans="1:4" hidden="1" x14ac:dyDescent="0.25">
      <c r="A256"/>
      <c r="B256"/>
      <c r="C256"/>
      <c r="D256" s="10"/>
    </row>
    <row r="257" spans="1:4" hidden="1" x14ac:dyDescent="0.25">
      <c r="A257"/>
      <c r="B257"/>
      <c r="C257"/>
      <c r="D257" s="10"/>
    </row>
    <row r="258" spans="1:4" hidden="1" x14ac:dyDescent="0.25">
      <c r="A258"/>
      <c r="B258"/>
      <c r="C258"/>
      <c r="D258" s="10"/>
    </row>
    <row r="259" spans="1:4" hidden="1" x14ac:dyDescent="0.25">
      <c r="A259"/>
      <c r="B259"/>
      <c r="C259"/>
      <c r="D259" s="10"/>
    </row>
    <row r="260" spans="1:4" hidden="1" x14ac:dyDescent="0.25">
      <c r="A260"/>
      <c r="B260"/>
      <c r="C260"/>
      <c r="D260" s="10"/>
    </row>
    <row r="261" spans="1:4" hidden="1" x14ac:dyDescent="0.25">
      <c r="A261"/>
      <c r="B261"/>
      <c r="C261"/>
      <c r="D261" s="10"/>
    </row>
    <row r="262" spans="1:4" hidden="1" x14ac:dyDescent="0.25">
      <c r="A262"/>
      <c r="B262"/>
      <c r="C262"/>
      <c r="D262" s="10"/>
    </row>
    <row r="263" spans="1:4" hidden="1" x14ac:dyDescent="0.25">
      <c r="A263"/>
      <c r="B263"/>
      <c r="C263"/>
      <c r="D263" s="10"/>
    </row>
    <row r="264" spans="1:4" hidden="1" x14ac:dyDescent="0.25">
      <c r="A264"/>
      <c r="B264"/>
      <c r="C264"/>
      <c r="D264" s="10"/>
    </row>
    <row r="265" spans="1:4" hidden="1" x14ac:dyDescent="0.25">
      <c r="A265"/>
      <c r="B265"/>
      <c r="C265"/>
      <c r="D265" s="10"/>
    </row>
    <row r="266" spans="1:4" hidden="1" x14ac:dyDescent="0.25">
      <c r="A266"/>
      <c r="B266"/>
      <c r="C266"/>
      <c r="D266" s="10"/>
    </row>
    <row r="267" spans="1:4" hidden="1" x14ac:dyDescent="0.25">
      <c r="A267"/>
      <c r="B267"/>
      <c r="C267"/>
      <c r="D267" s="10"/>
    </row>
    <row r="268" spans="1:4" hidden="1" x14ac:dyDescent="0.25">
      <c r="A268"/>
      <c r="B268"/>
      <c r="C268"/>
      <c r="D268" s="10"/>
    </row>
    <row r="269" spans="1:4" hidden="1" x14ac:dyDescent="0.25">
      <c r="A269"/>
      <c r="B269"/>
      <c r="C269"/>
      <c r="D269" s="10"/>
    </row>
    <row r="270" spans="1:4" hidden="1" x14ac:dyDescent="0.25">
      <c r="A270"/>
      <c r="B270"/>
      <c r="C270"/>
      <c r="D270" s="10"/>
    </row>
    <row r="271" spans="1:4" hidden="1" x14ac:dyDescent="0.25">
      <c r="A271"/>
      <c r="B271"/>
      <c r="C271"/>
      <c r="D271" s="10"/>
    </row>
    <row r="272" spans="1:4" hidden="1" x14ac:dyDescent="0.25">
      <c r="A272"/>
      <c r="B272"/>
      <c r="C272"/>
      <c r="D272" s="10"/>
    </row>
    <row r="273" spans="1:4" hidden="1" x14ac:dyDescent="0.25">
      <c r="A273"/>
      <c r="B273"/>
      <c r="C273"/>
      <c r="D273" s="10"/>
    </row>
    <row r="274" spans="1:4" hidden="1" x14ac:dyDescent="0.25">
      <c r="A274"/>
      <c r="B274"/>
      <c r="C274"/>
      <c r="D274" s="10"/>
    </row>
    <row r="275" spans="1:4" hidden="1" x14ac:dyDescent="0.25">
      <c r="A275"/>
      <c r="B275"/>
      <c r="C275"/>
      <c r="D275" s="10"/>
    </row>
    <row r="276" spans="1:4" hidden="1" x14ac:dyDescent="0.25">
      <c r="A276"/>
      <c r="B276"/>
      <c r="C276"/>
      <c r="D276" s="10"/>
    </row>
    <row r="277" spans="1:4" hidden="1" x14ac:dyDescent="0.25">
      <c r="A277"/>
      <c r="B277"/>
      <c r="C277"/>
      <c r="D277" s="10"/>
    </row>
    <row r="278" spans="1:4" hidden="1" x14ac:dyDescent="0.25">
      <c r="A278"/>
      <c r="B278"/>
      <c r="C278"/>
      <c r="D278" s="10"/>
    </row>
    <row r="279" spans="1:4" hidden="1" x14ac:dyDescent="0.25">
      <c r="A279"/>
      <c r="B279"/>
      <c r="C279"/>
      <c r="D279" s="10"/>
    </row>
    <row r="280" spans="1:4" hidden="1" x14ac:dyDescent="0.25">
      <c r="A280"/>
      <c r="B280"/>
      <c r="C280"/>
      <c r="D280" s="10"/>
    </row>
    <row r="281" spans="1:4" hidden="1" x14ac:dyDescent="0.25">
      <c r="A281"/>
      <c r="B281"/>
      <c r="C281"/>
      <c r="D281" s="10"/>
    </row>
    <row r="282" spans="1:4" hidden="1" x14ac:dyDescent="0.25">
      <c r="A282"/>
      <c r="B282"/>
      <c r="C282"/>
    </row>
    <row r="283" spans="1:4" hidden="1" x14ac:dyDescent="0.25">
      <c r="A283"/>
      <c r="B283"/>
      <c r="C283"/>
    </row>
    <row r="284" spans="1:4" hidden="1" x14ac:dyDescent="0.25">
      <c r="A284"/>
      <c r="B284"/>
      <c r="C284"/>
    </row>
    <row r="285" spans="1:4" hidden="1" x14ac:dyDescent="0.25">
      <c r="A285"/>
      <c r="B285"/>
      <c r="C285"/>
    </row>
    <row r="286" spans="1:4" hidden="1" x14ac:dyDescent="0.25">
      <c r="A286"/>
      <c r="B286"/>
      <c r="C286"/>
    </row>
    <row r="287" spans="1:4" hidden="1" x14ac:dyDescent="0.25">
      <c r="A287"/>
      <c r="B287"/>
      <c r="C287"/>
    </row>
    <row r="288" spans="1:4" hidden="1" x14ac:dyDescent="0.25">
      <c r="A288"/>
      <c r="B288"/>
      <c r="C288"/>
    </row>
    <row r="289" spans="1:3" hidden="1" x14ac:dyDescent="0.25">
      <c r="A289"/>
      <c r="B289"/>
      <c r="C289"/>
    </row>
    <row r="290" spans="1:3" hidden="1" x14ac:dyDescent="0.25">
      <c r="A290"/>
      <c r="B290"/>
      <c r="C290"/>
    </row>
    <row r="291" spans="1:3" hidden="1" x14ac:dyDescent="0.25">
      <c r="A291"/>
      <c r="B291"/>
      <c r="C291"/>
    </row>
    <row r="292" spans="1:3" hidden="1" x14ac:dyDescent="0.25">
      <c r="A292"/>
      <c r="B292"/>
      <c r="C292"/>
    </row>
    <row r="293" spans="1:3" hidden="1" x14ac:dyDescent="0.25">
      <c r="A293"/>
      <c r="B293"/>
      <c r="C293"/>
    </row>
    <row r="294" spans="1:3" hidden="1" x14ac:dyDescent="0.25">
      <c r="A294"/>
      <c r="B294"/>
      <c r="C294"/>
    </row>
    <row r="295" spans="1:3" hidden="1" x14ac:dyDescent="0.25">
      <c r="A295"/>
      <c r="B295"/>
      <c r="C295"/>
    </row>
    <row r="296" spans="1:3" hidden="1" x14ac:dyDescent="0.25">
      <c r="A296"/>
      <c r="B296"/>
      <c r="C296"/>
    </row>
    <row r="297" spans="1:3" hidden="1" x14ac:dyDescent="0.25">
      <c r="A297"/>
      <c r="B297"/>
      <c r="C297"/>
    </row>
    <row r="298" spans="1:3" hidden="1" x14ac:dyDescent="0.25">
      <c r="A298"/>
      <c r="B298"/>
      <c r="C298"/>
    </row>
    <row r="299" spans="1:3" hidden="1" x14ac:dyDescent="0.25">
      <c r="A299"/>
      <c r="B299"/>
      <c r="C299"/>
    </row>
    <row r="300" spans="1:3" hidden="1" x14ac:dyDescent="0.25">
      <c r="A300"/>
      <c r="B300"/>
      <c r="C300"/>
    </row>
    <row r="301" spans="1:3" hidden="1" x14ac:dyDescent="0.25">
      <c r="A301"/>
      <c r="B301"/>
      <c r="C301"/>
    </row>
    <row r="302" spans="1:3" hidden="1" x14ac:dyDescent="0.25">
      <c r="A302"/>
      <c r="B302"/>
      <c r="C302"/>
    </row>
    <row r="303" spans="1:3" hidden="1" x14ac:dyDescent="0.25">
      <c r="A303"/>
      <c r="B303"/>
      <c r="C303"/>
    </row>
    <row r="304" spans="1:3" hidden="1" x14ac:dyDescent="0.25">
      <c r="A304"/>
      <c r="B304"/>
      <c r="C304"/>
    </row>
    <row r="305" spans="1:3" hidden="1" x14ac:dyDescent="0.25">
      <c r="A305"/>
      <c r="B305"/>
      <c r="C305"/>
    </row>
    <row r="306" spans="1:3" hidden="1" x14ac:dyDescent="0.25">
      <c r="A306"/>
      <c r="B306"/>
      <c r="C306"/>
    </row>
    <row r="307" spans="1:3" x14ac:dyDescent="0.25">
      <c r="A307"/>
      <c r="B307"/>
      <c r="C307"/>
    </row>
    <row r="308" spans="1:3" x14ac:dyDescent="0.25">
      <c r="A308"/>
      <c r="B308"/>
      <c r="C308"/>
    </row>
    <row r="309" spans="1:3" x14ac:dyDescent="0.25">
      <c r="A309" s="12"/>
      <c r="B309"/>
    </row>
    <row r="310" spans="1:3" x14ac:dyDescent="0.25">
      <c r="A310" s="12"/>
      <c r="B310"/>
    </row>
    <row r="311" spans="1:3" x14ac:dyDescent="0.25">
      <c r="A311" s="12"/>
      <c r="B311"/>
    </row>
    <row r="312" spans="1:3" x14ac:dyDescent="0.25">
      <c r="A312" s="12"/>
      <c r="B312"/>
    </row>
    <row r="313" spans="1:3" x14ac:dyDescent="0.25">
      <c r="A313" s="12"/>
      <c r="B313"/>
    </row>
    <row r="314" spans="1:3" x14ac:dyDescent="0.25">
      <c r="A314" s="12"/>
      <c r="B314"/>
    </row>
    <row r="315" spans="1:3" x14ac:dyDescent="0.25">
      <c r="A315" s="12"/>
      <c r="B315"/>
    </row>
    <row r="316" spans="1:3" x14ac:dyDescent="0.25">
      <c r="A316" s="12"/>
      <c r="B316"/>
    </row>
    <row r="317" spans="1:3" x14ac:dyDescent="0.25">
      <c r="A317" s="12"/>
      <c r="B317"/>
    </row>
    <row r="318" spans="1:3" x14ac:dyDescent="0.25">
      <c r="A318" s="12"/>
      <c r="B318"/>
    </row>
    <row r="319" spans="1:3" x14ac:dyDescent="0.25">
      <c r="A319" s="12"/>
      <c r="B319"/>
    </row>
    <row r="320" spans="1:3" x14ac:dyDescent="0.25">
      <c r="A320" s="12"/>
      <c r="B320"/>
    </row>
    <row r="321" spans="1:2" x14ac:dyDescent="0.25">
      <c r="A321" s="12"/>
      <c r="B321"/>
    </row>
    <row r="322" spans="1:2" x14ac:dyDescent="0.25">
      <c r="A322" s="12"/>
      <c r="B322"/>
    </row>
    <row r="323" spans="1:2" x14ac:dyDescent="0.25">
      <c r="A323" s="12"/>
      <c r="B323"/>
    </row>
    <row r="324" spans="1:2" x14ac:dyDescent="0.25">
      <c r="A324" s="12"/>
      <c r="B324"/>
    </row>
    <row r="325" spans="1:2" x14ac:dyDescent="0.25">
      <c r="A325" s="12"/>
      <c r="B325"/>
    </row>
    <row r="326" spans="1:2" x14ac:dyDescent="0.25">
      <c r="A326" s="12"/>
      <c r="B326"/>
    </row>
    <row r="327" spans="1:2" x14ac:dyDescent="0.25">
      <c r="A327" s="12"/>
      <c r="B327"/>
    </row>
    <row r="328" spans="1:2" x14ac:dyDescent="0.25">
      <c r="A328" s="12"/>
      <c r="B328"/>
    </row>
    <row r="329" spans="1:2" x14ac:dyDescent="0.25">
      <c r="A329" s="12"/>
      <c r="B329"/>
    </row>
    <row r="330" spans="1:2" x14ac:dyDescent="0.25">
      <c r="A330" s="12"/>
      <c r="B330"/>
    </row>
    <row r="331" spans="1:2" x14ac:dyDescent="0.25">
      <c r="A331" s="12"/>
      <c r="B331"/>
    </row>
    <row r="332" spans="1:2" x14ac:dyDescent="0.25">
      <c r="A332" s="12"/>
      <c r="B332"/>
    </row>
    <row r="333" spans="1:2" x14ac:dyDescent="0.25">
      <c r="A333" s="12"/>
      <c r="B333"/>
    </row>
    <row r="334" spans="1:2" x14ac:dyDescent="0.25">
      <c r="A334" s="12"/>
      <c r="B334"/>
    </row>
    <row r="335" spans="1:2" x14ac:dyDescent="0.25">
      <c r="A335" s="12"/>
      <c r="B335"/>
    </row>
    <row r="336" spans="1:2" x14ac:dyDescent="0.25">
      <c r="A336" s="12"/>
      <c r="B336"/>
    </row>
    <row r="337" spans="1:2" x14ac:dyDescent="0.25">
      <c r="A337" s="12"/>
      <c r="B337"/>
    </row>
    <row r="338" spans="1:2" x14ac:dyDescent="0.25">
      <c r="A338" s="12"/>
      <c r="B338"/>
    </row>
    <row r="339" spans="1:2" x14ac:dyDescent="0.25">
      <c r="A339" s="12"/>
      <c r="B339"/>
    </row>
    <row r="340" spans="1:2" x14ac:dyDescent="0.25">
      <c r="A340" s="12"/>
      <c r="B340"/>
    </row>
    <row r="341" spans="1:2" x14ac:dyDescent="0.25">
      <c r="A341" s="12"/>
      <c r="B341"/>
    </row>
    <row r="342" spans="1:2" x14ac:dyDescent="0.25">
      <c r="A342" s="12"/>
      <c r="B342"/>
    </row>
    <row r="343" spans="1:2" x14ac:dyDescent="0.25">
      <c r="A343" s="12"/>
      <c r="B343"/>
    </row>
    <row r="344" spans="1:2" x14ac:dyDescent="0.25">
      <c r="A344" s="12"/>
      <c r="B344"/>
    </row>
    <row r="345" spans="1:2" x14ac:dyDescent="0.25">
      <c r="A345" s="12"/>
      <c r="B345"/>
    </row>
    <row r="346" spans="1:2" x14ac:dyDescent="0.25">
      <c r="A346" s="12"/>
      <c r="B346"/>
    </row>
    <row r="347" spans="1:2" x14ac:dyDescent="0.25">
      <c r="A347" s="12"/>
      <c r="B347"/>
    </row>
    <row r="348" spans="1:2" x14ac:dyDescent="0.25">
      <c r="A348" s="12"/>
      <c r="B348"/>
    </row>
    <row r="349" spans="1:2" x14ac:dyDescent="0.25">
      <c r="A349" s="12"/>
      <c r="B349"/>
    </row>
    <row r="350" spans="1:2" x14ac:dyDescent="0.25">
      <c r="A350" s="12"/>
      <c r="B350"/>
    </row>
    <row r="351" spans="1:2" x14ac:dyDescent="0.25">
      <c r="A351" s="12"/>
      <c r="B351"/>
    </row>
    <row r="352" spans="1:2" x14ac:dyDescent="0.25">
      <c r="A352" s="12"/>
      <c r="B352"/>
    </row>
    <row r="353" spans="1:2" x14ac:dyDescent="0.25">
      <c r="A353" s="12"/>
      <c r="B353"/>
    </row>
    <row r="354" spans="1:2" x14ac:dyDescent="0.25">
      <c r="A354" s="12"/>
      <c r="B354"/>
    </row>
    <row r="355" spans="1:2" x14ac:dyDescent="0.25">
      <c r="A355" s="12"/>
      <c r="B355"/>
    </row>
    <row r="356" spans="1:2" x14ac:dyDescent="0.25">
      <c r="A356" s="12"/>
      <c r="B356"/>
    </row>
    <row r="357" spans="1:2" x14ac:dyDescent="0.25">
      <c r="A357" s="12"/>
      <c r="B357"/>
    </row>
    <row r="358" spans="1:2" x14ac:dyDescent="0.25">
      <c r="A358" s="12"/>
      <c r="B358"/>
    </row>
    <row r="359" spans="1:2" x14ac:dyDescent="0.25">
      <c r="A359" s="12"/>
      <c r="B359"/>
    </row>
    <row r="360" spans="1:2" x14ac:dyDescent="0.25">
      <c r="A360" s="12"/>
      <c r="B360"/>
    </row>
    <row r="361" spans="1:2" x14ac:dyDescent="0.25">
      <c r="A361" s="12"/>
      <c r="B361"/>
    </row>
    <row r="362" spans="1:2" x14ac:dyDescent="0.25">
      <c r="A362" s="12"/>
      <c r="B362"/>
    </row>
    <row r="363" spans="1:2" x14ac:dyDescent="0.25">
      <c r="A363" s="12"/>
      <c r="B363"/>
    </row>
    <row r="364" spans="1:2" x14ac:dyDescent="0.25">
      <c r="A364" s="12"/>
      <c r="B364"/>
    </row>
    <row r="365" spans="1:2" x14ac:dyDescent="0.25">
      <c r="A365" s="12"/>
      <c r="B365"/>
    </row>
    <row r="366" spans="1:2" x14ac:dyDescent="0.25">
      <c r="A366" s="12"/>
      <c r="B366"/>
    </row>
    <row r="367" spans="1:2" x14ac:dyDescent="0.25">
      <c r="A367" s="12"/>
      <c r="B367"/>
    </row>
    <row r="368" spans="1:2" x14ac:dyDescent="0.25">
      <c r="A368" s="12"/>
      <c r="B368"/>
    </row>
    <row r="369" spans="1:2" x14ac:dyDescent="0.25">
      <c r="A369" s="12"/>
      <c r="B369"/>
    </row>
    <row r="370" spans="1:2" x14ac:dyDescent="0.25">
      <c r="A370" s="12"/>
      <c r="B370"/>
    </row>
    <row r="371" spans="1:2" x14ac:dyDescent="0.25">
      <c r="A371" s="12"/>
      <c r="B371"/>
    </row>
    <row r="372" spans="1:2" x14ac:dyDescent="0.25">
      <c r="A372" s="12"/>
      <c r="B372"/>
    </row>
    <row r="373" spans="1:2" x14ac:dyDescent="0.25">
      <c r="A373" s="12"/>
      <c r="B373"/>
    </row>
    <row r="374" spans="1:2" x14ac:dyDescent="0.25">
      <c r="A374" s="12"/>
      <c r="B374"/>
    </row>
    <row r="375" spans="1:2" x14ac:dyDescent="0.25">
      <c r="A375" s="12"/>
      <c r="B375"/>
    </row>
    <row r="376" spans="1:2" x14ac:dyDescent="0.25">
      <c r="A376" s="12"/>
      <c r="B376"/>
    </row>
    <row r="377" spans="1:2" x14ac:dyDescent="0.25">
      <c r="A377" s="12"/>
      <c r="B377"/>
    </row>
    <row r="378" spans="1:2" x14ac:dyDescent="0.25">
      <c r="A378" s="12"/>
      <c r="B378"/>
    </row>
    <row r="379" spans="1:2" x14ac:dyDescent="0.25">
      <c r="A379" s="12"/>
      <c r="B379"/>
    </row>
    <row r="380" spans="1:2" x14ac:dyDescent="0.25">
      <c r="A380" s="12"/>
      <c r="B380"/>
    </row>
    <row r="381" spans="1:2" x14ac:dyDescent="0.25">
      <c r="A381" s="12"/>
      <c r="B381"/>
    </row>
    <row r="382" spans="1:2" x14ac:dyDescent="0.25">
      <c r="A382" s="12"/>
      <c r="B382"/>
    </row>
    <row r="383" spans="1:2" x14ac:dyDescent="0.25">
      <c r="A383" s="12"/>
      <c r="B383"/>
    </row>
    <row r="384" spans="1:2" x14ac:dyDescent="0.25">
      <c r="A384" s="12"/>
      <c r="B384"/>
    </row>
    <row r="385" spans="1:2" x14ac:dyDescent="0.25">
      <c r="A385" s="12"/>
      <c r="B385"/>
    </row>
    <row r="386" spans="1:2" x14ac:dyDescent="0.25">
      <c r="A386" s="12"/>
      <c r="B386"/>
    </row>
    <row r="387" spans="1:2" x14ac:dyDescent="0.25">
      <c r="A387" s="12"/>
      <c r="B387"/>
    </row>
    <row r="388" spans="1:2" x14ac:dyDescent="0.25">
      <c r="A388" s="12"/>
      <c r="B388"/>
    </row>
    <row r="389" spans="1:2" x14ac:dyDescent="0.25">
      <c r="A389" s="12"/>
      <c r="B389"/>
    </row>
    <row r="390" spans="1:2" x14ac:dyDescent="0.25">
      <c r="A390" s="12"/>
      <c r="B390"/>
    </row>
    <row r="391" spans="1:2" x14ac:dyDescent="0.25">
      <c r="A391" s="12"/>
      <c r="B391"/>
    </row>
    <row r="392" spans="1:2" x14ac:dyDescent="0.25">
      <c r="A392" s="12"/>
      <c r="B392"/>
    </row>
    <row r="393" spans="1:2" x14ac:dyDescent="0.25">
      <c r="A393" s="12"/>
      <c r="B393"/>
    </row>
    <row r="394" spans="1:2" x14ac:dyDescent="0.25">
      <c r="A394" s="12"/>
      <c r="B394"/>
    </row>
    <row r="395" spans="1:2" x14ac:dyDescent="0.25">
      <c r="A395" s="12"/>
      <c r="B395"/>
    </row>
    <row r="396" spans="1:2" x14ac:dyDescent="0.25">
      <c r="A396" s="12"/>
      <c r="B396"/>
    </row>
    <row r="397" spans="1:2" x14ac:dyDescent="0.25">
      <c r="A397" s="12"/>
      <c r="B397"/>
    </row>
    <row r="398" spans="1:2" x14ac:dyDescent="0.25">
      <c r="A398" s="12"/>
      <c r="B398"/>
    </row>
    <row r="399" spans="1:2" x14ac:dyDescent="0.25">
      <c r="A399" s="12"/>
      <c r="B399"/>
    </row>
    <row r="400" spans="1:2" x14ac:dyDescent="0.25">
      <c r="A400" s="12"/>
      <c r="B400"/>
    </row>
    <row r="401" spans="1:2" x14ac:dyDescent="0.25">
      <c r="A401" s="12"/>
      <c r="B401"/>
    </row>
    <row r="402" spans="1:2" x14ac:dyDescent="0.25">
      <c r="A402" s="12"/>
      <c r="B402"/>
    </row>
    <row r="403" spans="1:2" x14ac:dyDescent="0.25">
      <c r="A403" s="12"/>
      <c r="B403"/>
    </row>
    <row r="404" spans="1:2" x14ac:dyDescent="0.25">
      <c r="A404" s="12"/>
      <c r="B404"/>
    </row>
    <row r="405" spans="1:2" x14ac:dyDescent="0.25">
      <c r="A405" s="12"/>
      <c r="B405"/>
    </row>
    <row r="406" spans="1:2" x14ac:dyDescent="0.25">
      <c r="A406" s="12"/>
      <c r="B406"/>
    </row>
    <row r="407" spans="1:2" x14ac:dyDescent="0.25">
      <c r="A407" s="12"/>
      <c r="B407"/>
    </row>
    <row r="408" spans="1:2" x14ac:dyDescent="0.25">
      <c r="A408" s="12"/>
      <c r="B408"/>
    </row>
    <row r="409" spans="1:2" x14ac:dyDescent="0.25">
      <c r="A409" s="12"/>
      <c r="B409"/>
    </row>
    <row r="410" spans="1:2" x14ac:dyDescent="0.25">
      <c r="A410" s="12"/>
      <c r="B410"/>
    </row>
    <row r="411" spans="1:2" x14ac:dyDescent="0.25">
      <c r="A411" s="12"/>
      <c r="B411"/>
    </row>
    <row r="412" spans="1:2" x14ac:dyDescent="0.25">
      <c r="A412" s="12"/>
      <c r="B412"/>
    </row>
    <row r="413" spans="1:2" x14ac:dyDescent="0.25">
      <c r="A413" s="12"/>
      <c r="B413"/>
    </row>
    <row r="414" spans="1:2" x14ac:dyDescent="0.25">
      <c r="A414" s="12"/>
      <c r="B414"/>
    </row>
    <row r="415" spans="1:2" x14ac:dyDescent="0.25">
      <c r="A415" s="12"/>
      <c r="B415"/>
    </row>
    <row r="416" spans="1:2" x14ac:dyDescent="0.25">
      <c r="A416" s="12"/>
      <c r="B416"/>
    </row>
    <row r="417" spans="1:2" x14ac:dyDescent="0.25">
      <c r="A417" s="12"/>
      <c r="B417"/>
    </row>
    <row r="418" spans="1:2" x14ac:dyDescent="0.25">
      <c r="A418" s="12"/>
      <c r="B418"/>
    </row>
    <row r="419" spans="1:2" x14ac:dyDescent="0.25">
      <c r="A419" s="12"/>
      <c r="B419"/>
    </row>
    <row r="420" spans="1:2" x14ac:dyDescent="0.25">
      <c r="A420" s="12"/>
      <c r="B420"/>
    </row>
    <row r="421" spans="1:2" x14ac:dyDescent="0.25">
      <c r="A421" s="12"/>
      <c r="B421"/>
    </row>
    <row r="422" spans="1:2" x14ac:dyDescent="0.25">
      <c r="A422" s="12"/>
      <c r="B422"/>
    </row>
    <row r="423" spans="1:2" x14ac:dyDescent="0.25">
      <c r="A423" s="12"/>
      <c r="B423"/>
    </row>
    <row r="424" spans="1:2" x14ac:dyDescent="0.25">
      <c r="A424" s="12"/>
      <c r="B424"/>
    </row>
    <row r="425" spans="1:2" x14ac:dyDescent="0.25">
      <c r="A425" s="12"/>
      <c r="B425"/>
    </row>
    <row r="426" spans="1:2" x14ac:dyDescent="0.25">
      <c r="A426" s="12"/>
      <c r="B426"/>
    </row>
    <row r="427" spans="1:2" x14ac:dyDescent="0.25">
      <c r="A427" s="12"/>
      <c r="B427"/>
    </row>
    <row r="428" spans="1:2" x14ac:dyDescent="0.25">
      <c r="A428" s="12"/>
      <c r="B428"/>
    </row>
    <row r="429" spans="1:2" x14ac:dyDescent="0.25">
      <c r="A429" s="12"/>
      <c r="B429"/>
    </row>
    <row r="430" spans="1:2" x14ac:dyDescent="0.25">
      <c r="A430" s="12"/>
      <c r="B430"/>
    </row>
    <row r="431" spans="1:2" x14ac:dyDescent="0.25">
      <c r="A431" s="12"/>
      <c r="B431"/>
    </row>
    <row r="432" spans="1:2" x14ac:dyDescent="0.25">
      <c r="A432" s="12"/>
      <c r="B432"/>
    </row>
    <row r="433" spans="1:2" x14ac:dyDescent="0.25">
      <c r="A433" s="12"/>
      <c r="B433"/>
    </row>
    <row r="434" spans="1:2" x14ac:dyDescent="0.25">
      <c r="A434" s="12"/>
      <c r="B434"/>
    </row>
    <row r="435" spans="1:2" x14ac:dyDescent="0.25">
      <c r="A435" s="12"/>
      <c r="B435"/>
    </row>
    <row r="436" spans="1:2" x14ac:dyDescent="0.25">
      <c r="A436" s="12"/>
      <c r="B436"/>
    </row>
    <row r="437" spans="1:2" x14ac:dyDescent="0.25">
      <c r="A437" s="12"/>
      <c r="B437"/>
    </row>
    <row r="438" spans="1:2" x14ac:dyDescent="0.25">
      <c r="A438" s="12"/>
      <c r="B438"/>
    </row>
    <row r="439" spans="1:2" x14ac:dyDescent="0.25">
      <c r="A439" s="12"/>
      <c r="B439"/>
    </row>
    <row r="440" spans="1:2" x14ac:dyDescent="0.25">
      <c r="A440" s="12"/>
      <c r="B440"/>
    </row>
    <row r="441" spans="1:2" x14ac:dyDescent="0.25">
      <c r="A441" s="12"/>
      <c r="B441"/>
    </row>
    <row r="442" spans="1:2" x14ac:dyDescent="0.25">
      <c r="A442" s="12"/>
      <c r="B442"/>
    </row>
    <row r="443" spans="1:2" x14ac:dyDescent="0.25">
      <c r="A443" s="12"/>
      <c r="B443"/>
    </row>
    <row r="444" spans="1:2" x14ac:dyDescent="0.25">
      <c r="A444" s="12"/>
      <c r="B444"/>
    </row>
    <row r="445" spans="1:2" x14ac:dyDescent="0.25">
      <c r="A445" s="12"/>
      <c r="B445"/>
    </row>
    <row r="446" spans="1:2" x14ac:dyDescent="0.25">
      <c r="A446" s="12"/>
      <c r="B446"/>
    </row>
    <row r="447" spans="1:2" x14ac:dyDescent="0.25">
      <c r="A447" s="12"/>
      <c r="B447"/>
    </row>
    <row r="448" spans="1:2" x14ac:dyDescent="0.25">
      <c r="A448" s="12"/>
      <c r="B448"/>
    </row>
    <row r="449" spans="1:2" x14ac:dyDescent="0.25">
      <c r="A449" s="12"/>
      <c r="B449"/>
    </row>
    <row r="450" spans="1:2" x14ac:dyDescent="0.25">
      <c r="A450" s="12"/>
      <c r="B450"/>
    </row>
    <row r="451" spans="1:2" x14ac:dyDescent="0.25">
      <c r="A451" s="12"/>
      <c r="B451"/>
    </row>
    <row r="452" spans="1:2" x14ac:dyDescent="0.25">
      <c r="A452" s="12"/>
      <c r="B452"/>
    </row>
    <row r="453" spans="1:2" x14ac:dyDescent="0.25">
      <c r="A453" s="12"/>
      <c r="B453"/>
    </row>
    <row r="454" spans="1:2" x14ac:dyDescent="0.25">
      <c r="A454" s="12"/>
      <c r="B454"/>
    </row>
    <row r="455" spans="1:2" x14ac:dyDescent="0.25">
      <c r="A455" s="12"/>
      <c r="B455"/>
    </row>
    <row r="456" spans="1:2" x14ac:dyDescent="0.25">
      <c r="A456" s="12"/>
      <c r="B456"/>
    </row>
    <row r="457" spans="1:2" x14ac:dyDescent="0.25">
      <c r="A457" s="12"/>
      <c r="B457"/>
    </row>
    <row r="458" spans="1:2" x14ac:dyDescent="0.25">
      <c r="A458" s="12"/>
      <c r="B458"/>
    </row>
    <row r="459" spans="1:2" x14ac:dyDescent="0.25">
      <c r="A459" s="12"/>
      <c r="B459"/>
    </row>
    <row r="460" spans="1:2" x14ac:dyDescent="0.25">
      <c r="A460" s="12"/>
      <c r="B460"/>
    </row>
    <row r="461" spans="1:2" x14ac:dyDescent="0.25">
      <c r="A461" s="12"/>
      <c r="B461"/>
    </row>
    <row r="462" spans="1:2" x14ac:dyDescent="0.25">
      <c r="A462" s="12"/>
      <c r="B462"/>
    </row>
    <row r="463" spans="1:2" x14ac:dyDescent="0.25">
      <c r="A463" s="12"/>
      <c r="B463"/>
    </row>
    <row r="464" spans="1:2" x14ac:dyDescent="0.25">
      <c r="A464" s="12"/>
      <c r="B464"/>
    </row>
    <row r="465" spans="1:2" x14ac:dyDescent="0.25">
      <c r="A465" s="12"/>
      <c r="B465"/>
    </row>
    <row r="466" spans="1:2" x14ac:dyDescent="0.25">
      <c r="A466" s="12"/>
      <c r="B466"/>
    </row>
    <row r="467" spans="1:2" x14ac:dyDescent="0.25">
      <c r="A467" s="12"/>
      <c r="B467"/>
    </row>
    <row r="468" spans="1:2" x14ac:dyDescent="0.25">
      <c r="A468" s="12"/>
      <c r="B468"/>
    </row>
    <row r="469" spans="1:2" x14ac:dyDescent="0.25">
      <c r="A469" s="12"/>
      <c r="B469"/>
    </row>
    <row r="470" spans="1:2" x14ac:dyDescent="0.25">
      <c r="A470" s="12"/>
      <c r="B470"/>
    </row>
    <row r="471" spans="1:2" x14ac:dyDescent="0.25">
      <c r="A471" s="12"/>
      <c r="B471"/>
    </row>
    <row r="472" spans="1:2" x14ac:dyDescent="0.25">
      <c r="A472" s="12"/>
      <c r="B472"/>
    </row>
    <row r="473" spans="1:2" x14ac:dyDescent="0.25">
      <c r="A473" s="12"/>
      <c r="B473"/>
    </row>
    <row r="474" spans="1:2" x14ac:dyDescent="0.25">
      <c r="A474" s="12"/>
      <c r="B474"/>
    </row>
    <row r="475" spans="1:2" x14ac:dyDescent="0.25">
      <c r="A475" s="12"/>
      <c r="B475"/>
    </row>
    <row r="476" spans="1:2" x14ac:dyDescent="0.25">
      <c r="A476" s="12"/>
      <c r="B476"/>
    </row>
    <row r="477" spans="1:2" x14ac:dyDescent="0.25">
      <c r="A477" s="12"/>
      <c r="B477"/>
    </row>
    <row r="478" spans="1:2" x14ac:dyDescent="0.25">
      <c r="A478" s="12"/>
      <c r="B478"/>
    </row>
    <row r="479" spans="1:2" x14ac:dyDescent="0.25">
      <c r="A479" s="12"/>
      <c r="B479"/>
    </row>
    <row r="480" spans="1:2" x14ac:dyDescent="0.25">
      <c r="A480" s="12"/>
      <c r="B480"/>
    </row>
    <row r="481" spans="1:2" x14ac:dyDescent="0.25">
      <c r="A481" s="12"/>
      <c r="B481"/>
    </row>
    <row r="482" spans="1:2" x14ac:dyDescent="0.25">
      <c r="A482" s="12"/>
      <c r="B482"/>
    </row>
    <row r="483" spans="1:2" x14ac:dyDescent="0.25">
      <c r="A483" s="12"/>
      <c r="B483"/>
    </row>
    <row r="484" spans="1:2" x14ac:dyDescent="0.25">
      <c r="A484" s="12"/>
      <c r="B484"/>
    </row>
    <row r="485" spans="1:2" x14ac:dyDescent="0.25">
      <c r="A485" s="12"/>
      <c r="B485"/>
    </row>
    <row r="486" spans="1:2" x14ac:dyDescent="0.25">
      <c r="A486" s="12"/>
      <c r="B486"/>
    </row>
    <row r="487" spans="1:2" x14ac:dyDescent="0.25">
      <c r="A487" s="12"/>
      <c r="B487"/>
    </row>
    <row r="488" spans="1:2" x14ac:dyDescent="0.25">
      <c r="A488" s="12"/>
      <c r="B488"/>
    </row>
    <row r="489" spans="1:2" x14ac:dyDescent="0.25">
      <c r="A489" s="12"/>
      <c r="B489"/>
    </row>
    <row r="490" spans="1:2" x14ac:dyDescent="0.25">
      <c r="A490" s="12"/>
      <c r="B490"/>
    </row>
    <row r="491" spans="1:2" x14ac:dyDescent="0.25">
      <c r="A491" s="12"/>
      <c r="B491"/>
    </row>
    <row r="492" spans="1:2" x14ac:dyDescent="0.25">
      <c r="A492" s="12"/>
      <c r="B492"/>
    </row>
    <row r="493" spans="1:2" x14ac:dyDescent="0.25">
      <c r="A493" s="12"/>
      <c r="B493"/>
    </row>
    <row r="494" spans="1:2" x14ac:dyDescent="0.25">
      <c r="A494" s="12"/>
      <c r="B494"/>
    </row>
    <row r="495" spans="1:2" x14ac:dyDescent="0.25">
      <c r="A495" s="12"/>
      <c r="B495"/>
    </row>
    <row r="496" spans="1:2" x14ac:dyDescent="0.25">
      <c r="A496" s="12"/>
      <c r="B496"/>
    </row>
    <row r="497" spans="1:2" x14ac:dyDescent="0.25">
      <c r="A497" s="12"/>
      <c r="B497"/>
    </row>
    <row r="498" spans="1:2" x14ac:dyDescent="0.25">
      <c r="A498" s="12"/>
      <c r="B498"/>
    </row>
    <row r="499" spans="1:2" x14ac:dyDescent="0.25">
      <c r="A499" s="12"/>
      <c r="B499"/>
    </row>
    <row r="500" spans="1:2" x14ac:dyDescent="0.25">
      <c r="A500" s="12"/>
      <c r="B500"/>
    </row>
    <row r="501" spans="1:2" x14ac:dyDescent="0.25">
      <c r="A501" s="12"/>
      <c r="B501"/>
    </row>
    <row r="502" spans="1:2" x14ac:dyDescent="0.25">
      <c r="A502" s="12"/>
      <c r="B502"/>
    </row>
    <row r="503" spans="1:2" x14ac:dyDescent="0.25">
      <c r="A503" s="12"/>
      <c r="B503"/>
    </row>
    <row r="504" spans="1:2" x14ac:dyDescent="0.25">
      <c r="A504" s="12"/>
      <c r="B504"/>
    </row>
    <row r="505" spans="1:2" x14ac:dyDescent="0.25">
      <c r="A505" s="12"/>
      <c r="B505"/>
    </row>
    <row r="506" spans="1:2" x14ac:dyDescent="0.25">
      <c r="A506" s="12"/>
      <c r="B506"/>
    </row>
    <row r="507" spans="1:2" x14ac:dyDescent="0.25">
      <c r="A507" s="12"/>
      <c r="B507"/>
    </row>
    <row r="508" spans="1:2" x14ac:dyDescent="0.25">
      <c r="A508" s="12"/>
      <c r="B508"/>
    </row>
    <row r="509" spans="1:2" x14ac:dyDescent="0.25">
      <c r="A509" s="12"/>
      <c r="B509"/>
    </row>
    <row r="510" spans="1:2" x14ac:dyDescent="0.25">
      <c r="A510" s="12"/>
      <c r="B510"/>
    </row>
    <row r="511" spans="1:2" x14ac:dyDescent="0.25">
      <c r="A511" s="12"/>
      <c r="B511"/>
    </row>
    <row r="512" spans="1:2" x14ac:dyDescent="0.25">
      <c r="A512" s="12"/>
      <c r="B512"/>
    </row>
    <row r="513" spans="1:2" x14ac:dyDescent="0.25">
      <c r="A513" s="12"/>
      <c r="B513"/>
    </row>
    <row r="514" spans="1:2" x14ac:dyDescent="0.25">
      <c r="A514" s="12"/>
      <c r="B514"/>
    </row>
    <row r="515" spans="1:2" x14ac:dyDescent="0.25">
      <c r="A515" s="12"/>
      <c r="B515"/>
    </row>
    <row r="516" spans="1:2" x14ac:dyDescent="0.25">
      <c r="A516" s="12"/>
      <c r="B516"/>
    </row>
    <row r="517" spans="1:2" x14ac:dyDescent="0.25">
      <c r="A517" s="12"/>
      <c r="B517"/>
    </row>
    <row r="518" spans="1:2" x14ac:dyDescent="0.25">
      <c r="A518" s="12"/>
      <c r="B518"/>
    </row>
    <row r="519" spans="1:2" x14ac:dyDescent="0.25">
      <c r="A519" s="12"/>
      <c r="B519"/>
    </row>
    <row r="520" spans="1:2" x14ac:dyDescent="0.25">
      <c r="A520" s="12"/>
      <c r="B520"/>
    </row>
    <row r="521" spans="1:2" x14ac:dyDescent="0.25">
      <c r="A521" s="12"/>
      <c r="B521"/>
    </row>
    <row r="522" spans="1:2" x14ac:dyDescent="0.25">
      <c r="A522" s="12"/>
      <c r="B522"/>
    </row>
    <row r="523" spans="1:2" x14ac:dyDescent="0.25">
      <c r="A523" s="12"/>
      <c r="B523"/>
    </row>
    <row r="524" spans="1:2" x14ac:dyDescent="0.25">
      <c r="A524" s="12"/>
      <c r="B524"/>
    </row>
    <row r="525" spans="1:2" x14ac:dyDescent="0.25">
      <c r="A525" s="12"/>
      <c r="B525"/>
    </row>
    <row r="526" spans="1:2" x14ac:dyDescent="0.25">
      <c r="A526" s="12"/>
      <c r="B526"/>
    </row>
    <row r="527" spans="1:2" x14ac:dyDescent="0.25">
      <c r="A527" s="12"/>
      <c r="B527"/>
    </row>
    <row r="528" spans="1:2" x14ac:dyDescent="0.25">
      <c r="A528" s="12"/>
      <c r="B528"/>
    </row>
    <row r="529" spans="1:2" x14ac:dyDescent="0.25">
      <c r="A529" s="12"/>
      <c r="B529"/>
    </row>
    <row r="530" spans="1:2" x14ac:dyDescent="0.25">
      <c r="A530" s="12"/>
      <c r="B530"/>
    </row>
    <row r="531" spans="1:2" x14ac:dyDescent="0.25">
      <c r="A531" s="12"/>
      <c r="B531"/>
    </row>
    <row r="532" spans="1:2" x14ac:dyDescent="0.25">
      <c r="A532" s="12"/>
      <c r="B532"/>
    </row>
    <row r="533" spans="1:2" x14ac:dyDescent="0.25">
      <c r="A533" s="12"/>
      <c r="B533"/>
    </row>
    <row r="534" spans="1:2" x14ac:dyDescent="0.25">
      <c r="A534" s="12"/>
      <c r="B534"/>
    </row>
    <row r="535" spans="1:2" x14ac:dyDescent="0.25">
      <c r="A535" s="12"/>
      <c r="B535"/>
    </row>
    <row r="536" spans="1:2" x14ac:dyDescent="0.25">
      <c r="A536" s="12"/>
      <c r="B536"/>
    </row>
    <row r="537" spans="1:2" x14ac:dyDescent="0.25">
      <c r="A537" s="12"/>
      <c r="B537"/>
    </row>
    <row r="538" spans="1:2" x14ac:dyDescent="0.25">
      <c r="A538" s="12"/>
      <c r="B538"/>
    </row>
    <row r="539" spans="1:2" x14ac:dyDescent="0.25">
      <c r="A539" s="12"/>
      <c r="B539"/>
    </row>
    <row r="540" spans="1:2" x14ac:dyDescent="0.25">
      <c r="A540" s="12"/>
      <c r="B540"/>
    </row>
    <row r="541" spans="1:2" x14ac:dyDescent="0.25">
      <c r="A541" s="12"/>
      <c r="B541"/>
    </row>
    <row r="542" spans="1:2" x14ac:dyDescent="0.25">
      <c r="A542" s="12"/>
      <c r="B542"/>
    </row>
    <row r="543" spans="1:2" x14ac:dyDescent="0.25">
      <c r="A543" s="12"/>
      <c r="B543"/>
    </row>
    <row r="544" spans="1:2" x14ac:dyDescent="0.25">
      <c r="A544" s="12"/>
      <c r="B544"/>
    </row>
    <row r="545" spans="1:2" x14ac:dyDescent="0.25">
      <c r="A545" s="12"/>
      <c r="B545"/>
    </row>
    <row r="546" spans="1:2" x14ac:dyDescent="0.25">
      <c r="A546" s="12"/>
      <c r="B546"/>
    </row>
    <row r="547" spans="1:2" x14ac:dyDescent="0.25">
      <c r="A547" s="12"/>
      <c r="B547"/>
    </row>
    <row r="548" spans="1:2" x14ac:dyDescent="0.25">
      <c r="A548" s="12"/>
      <c r="B548"/>
    </row>
    <row r="549" spans="1:2" x14ac:dyDescent="0.25">
      <c r="A549" s="12"/>
      <c r="B549"/>
    </row>
    <row r="550" spans="1:2" x14ac:dyDescent="0.25">
      <c r="A550" s="12"/>
      <c r="B550"/>
    </row>
    <row r="551" spans="1:2" x14ac:dyDescent="0.25">
      <c r="A551" s="12"/>
      <c r="B551"/>
    </row>
    <row r="552" spans="1:2" x14ac:dyDescent="0.25">
      <c r="A552" s="12"/>
      <c r="B552"/>
    </row>
    <row r="553" spans="1:2" x14ac:dyDescent="0.25">
      <c r="A553" s="12"/>
      <c r="B553"/>
    </row>
    <row r="554" spans="1:2" x14ac:dyDescent="0.25">
      <c r="A554" s="12"/>
      <c r="B554"/>
    </row>
    <row r="555" spans="1:2" x14ac:dyDescent="0.25">
      <c r="A555" s="12"/>
      <c r="B555"/>
    </row>
    <row r="556" spans="1:2" x14ac:dyDescent="0.25">
      <c r="A556" s="12"/>
      <c r="B556"/>
    </row>
    <row r="557" spans="1:2" x14ac:dyDescent="0.25">
      <c r="A557" s="12"/>
      <c r="B557"/>
    </row>
    <row r="558" spans="1:2" x14ac:dyDescent="0.25">
      <c r="A558" s="12"/>
      <c r="B558"/>
    </row>
    <row r="559" spans="1:2" x14ac:dyDescent="0.25">
      <c r="A559" s="12"/>
      <c r="B559"/>
    </row>
    <row r="560" spans="1:2" x14ac:dyDescent="0.25">
      <c r="A560" s="12"/>
      <c r="B560"/>
    </row>
    <row r="561" spans="1:2" x14ac:dyDescent="0.25">
      <c r="A561" s="12"/>
      <c r="B561"/>
    </row>
    <row r="562" spans="1:2" x14ac:dyDescent="0.25">
      <c r="A562" s="12"/>
      <c r="B562"/>
    </row>
    <row r="563" spans="1:2" x14ac:dyDescent="0.25">
      <c r="A563" s="12"/>
      <c r="B563"/>
    </row>
    <row r="564" spans="1:2" x14ac:dyDescent="0.25">
      <c r="A564" s="12"/>
      <c r="B564"/>
    </row>
    <row r="565" spans="1:2" x14ac:dyDescent="0.25">
      <c r="A565" s="12"/>
      <c r="B565"/>
    </row>
    <row r="566" spans="1:2" x14ac:dyDescent="0.25">
      <c r="A566" s="12"/>
      <c r="B566"/>
    </row>
    <row r="567" spans="1:2" x14ac:dyDescent="0.25">
      <c r="A567" s="12"/>
      <c r="B567"/>
    </row>
    <row r="568" spans="1:2" x14ac:dyDescent="0.25">
      <c r="A568" s="12"/>
      <c r="B568"/>
    </row>
    <row r="569" spans="1:2" x14ac:dyDescent="0.25">
      <c r="A569" s="12"/>
      <c r="B569"/>
    </row>
    <row r="570" spans="1:2" x14ac:dyDescent="0.25">
      <c r="A570" s="12"/>
      <c r="B570"/>
    </row>
    <row r="571" spans="1:2" x14ac:dyDescent="0.25">
      <c r="A571" s="12"/>
      <c r="B571"/>
    </row>
    <row r="572" spans="1:2" x14ac:dyDescent="0.25">
      <c r="A572" s="12"/>
      <c r="B572"/>
    </row>
    <row r="573" spans="1:2" x14ac:dyDescent="0.25">
      <c r="A573" s="12"/>
      <c r="B573"/>
    </row>
    <row r="574" spans="1:2" x14ac:dyDescent="0.25">
      <c r="A574" s="12"/>
      <c r="B574"/>
    </row>
    <row r="575" spans="1:2" x14ac:dyDescent="0.25">
      <c r="A575" s="12"/>
      <c r="B575"/>
    </row>
    <row r="576" spans="1:2" x14ac:dyDescent="0.25">
      <c r="A576" s="12"/>
      <c r="B576"/>
    </row>
    <row r="577" spans="1:2" x14ac:dyDescent="0.25">
      <c r="A577" s="12"/>
      <c r="B577"/>
    </row>
    <row r="578" spans="1:2" x14ac:dyDescent="0.25">
      <c r="A578" s="12"/>
      <c r="B578"/>
    </row>
    <row r="579" spans="1:2" x14ac:dyDescent="0.25">
      <c r="A579" s="12"/>
    </row>
    <row r="580" spans="1:2" x14ac:dyDescent="0.25">
      <c r="A580" s="12"/>
    </row>
    <row r="581" spans="1:2" x14ac:dyDescent="0.25">
      <c r="A581" s="12"/>
    </row>
    <row r="582" spans="1:2" x14ac:dyDescent="0.25">
      <c r="A582" s="12"/>
    </row>
    <row r="583" spans="1:2" x14ac:dyDescent="0.25">
      <c r="A583" s="12"/>
    </row>
    <row r="584" spans="1:2" x14ac:dyDescent="0.25">
      <c r="A584" s="12"/>
    </row>
    <row r="585" spans="1:2" x14ac:dyDescent="0.25">
      <c r="A585" s="12"/>
    </row>
    <row r="586" spans="1:2" x14ac:dyDescent="0.25">
      <c r="A586" s="12"/>
    </row>
    <row r="587" spans="1:2" x14ac:dyDescent="0.25">
      <c r="A587" s="12"/>
    </row>
    <row r="588" spans="1:2" x14ac:dyDescent="0.25">
      <c r="A588" s="12"/>
    </row>
    <row r="589" spans="1:2" x14ac:dyDescent="0.25">
      <c r="A589" s="12"/>
    </row>
    <row r="590" spans="1:2" x14ac:dyDescent="0.25">
      <c r="A590" s="12"/>
    </row>
    <row r="591" spans="1:2" x14ac:dyDescent="0.25">
      <c r="A591" s="12"/>
    </row>
    <row r="592" spans="1:2" x14ac:dyDescent="0.25">
      <c r="A592" s="12"/>
    </row>
    <row r="593" spans="1:1" x14ac:dyDescent="0.25">
      <c r="A593" s="12"/>
    </row>
    <row r="594" spans="1:1" x14ac:dyDescent="0.25">
      <c r="A594" s="12"/>
    </row>
    <row r="595" spans="1:1" x14ac:dyDescent="0.25">
      <c r="A595" s="12"/>
    </row>
    <row r="596" spans="1:1" x14ac:dyDescent="0.25">
      <c r="A596" s="12"/>
    </row>
    <row r="597" spans="1:1" x14ac:dyDescent="0.25">
      <c r="A597" s="12"/>
    </row>
    <row r="598" spans="1:1" x14ac:dyDescent="0.25">
      <c r="A598" s="12"/>
    </row>
    <row r="599" spans="1:1" x14ac:dyDescent="0.25">
      <c r="A599" s="12"/>
    </row>
    <row r="600" spans="1:1" x14ac:dyDescent="0.25">
      <c r="A600" s="12"/>
    </row>
    <row r="601" spans="1:1" x14ac:dyDescent="0.25">
      <c r="A601" s="12"/>
    </row>
    <row r="602" spans="1:1" x14ac:dyDescent="0.25">
      <c r="A602" s="12"/>
    </row>
    <row r="603" spans="1:1" x14ac:dyDescent="0.25">
      <c r="A603" s="12"/>
    </row>
    <row r="604" spans="1:1" x14ac:dyDescent="0.25">
      <c r="A604" s="12"/>
    </row>
    <row r="605" spans="1:1" x14ac:dyDescent="0.25">
      <c r="A605" s="12"/>
    </row>
    <row r="606" spans="1:1" x14ac:dyDescent="0.25">
      <c r="A606" s="12"/>
    </row>
    <row r="607" spans="1:1" x14ac:dyDescent="0.25">
      <c r="A607" s="12"/>
    </row>
    <row r="608" spans="1:1" x14ac:dyDescent="0.25">
      <c r="A608" s="12"/>
    </row>
    <row r="609" spans="1:1" x14ac:dyDescent="0.25">
      <c r="A609" s="12"/>
    </row>
    <row r="610" spans="1:1" x14ac:dyDescent="0.25">
      <c r="A610" s="12"/>
    </row>
    <row r="611" spans="1:1" x14ac:dyDescent="0.25">
      <c r="A611" s="12"/>
    </row>
    <row r="612" spans="1:1" x14ac:dyDescent="0.25">
      <c r="A612" s="12"/>
    </row>
    <row r="613" spans="1:1" x14ac:dyDescent="0.25">
      <c r="A613" s="12"/>
    </row>
    <row r="614" spans="1:1" x14ac:dyDescent="0.25">
      <c r="A614" s="12"/>
    </row>
    <row r="615" spans="1:1" x14ac:dyDescent="0.25">
      <c r="A615" s="12"/>
    </row>
    <row r="616" spans="1:1" x14ac:dyDescent="0.25">
      <c r="A616" s="12"/>
    </row>
    <row r="617" spans="1:1" x14ac:dyDescent="0.25">
      <c r="A617" s="12"/>
    </row>
    <row r="618" spans="1:1" x14ac:dyDescent="0.25">
      <c r="A618" s="12"/>
    </row>
    <row r="619" spans="1:1" x14ac:dyDescent="0.25">
      <c r="A619" s="12"/>
    </row>
    <row r="620" spans="1:1" x14ac:dyDescent="0.25">
      <c r="A620" s="12"/>
    </row>
    <row r="621" spans="1:1" x14ac:dyDescent="0.25">
      <c r="A621" s="12"/>
    </row>
    <row r="622" spans="1:1" x14ac:dyDescent="0.25">
      <c r="A622" s="12"/>
    </row>
    <row r="623" spans="1:1" x14ac:dyDescent="0.25">
      <c r="A623" s="12"/>
    </row>
    <row r="624" spans="1:1" x14ac:dyDescent="0.25">
      <c r="A624" s="12"/>
    </row>
    <row r="625" spans="1:1" x14ac:dyDescent="0.25">
      <c r="A625" s="12"/>
    </row>
    <row r="626" spans="1:1" x14ac:dyDescent="0.25">
      <c r="A626" s="12"/>
    </row>
    <row r="627" spans="1:1" x14ac:dyDescent="0.25">
      <c r="A627" s="12"/>
    </row>
    <row r="628" spans="1:1" x14ac:dyDescent="0.25">
      <c r="A628" s="12"/>
    </row>
    <row r="629" spans="1:1" x14ac:dyDescent="0.25">
      <c r="A629" s="12"/>
    </row>
    <row r="630" spans="1:1" x14ac:dyDescent="0.25">
      <c r="A630" s="12"/>
    </row>
    <row r="631" spans="1:1" x14ac:dyDescent="0.25">
      <c r="A631" s="12"/>
    </row>
    <row r="632" spans="1:1" x14ac:dyDescent="0.25">
      <c r="A632" s="12"/>
    </row>
    <row r="633" spans="1:1" x14ac:dyDescent="0.25">
      <c r="A633" s="12"/>
    </row>
    <row r="634" spans="1:1" x14ac:dyDescent="0.25">
      <c r="A634" s="12"/>
    </row>
    <row r="635" spans="1:1" x14ac:dyDescent="0.25">
      <c r="A635" s="12"/>
    </row>
    <row r="636" spans="1:1" x14ac:dyDescent="0.25">
      <c r="A636" s="12"/>
    </row>
    <row r="637" spans="1:1" x14ac:dyDescent="0.25">
      <c r="A637" s="12"/>
    </row>
    <row r="638" spans="1:1" x14ac:dyDescent="0.25">
      <c r="A638" s="12"/>
    </row>
    <row r="639" spans="1:1" x14ac:dyDescent="0.25">
      <c r="A639" s="12"/>
    </row>
    <row r="640" spans="1:1" x14ac:dyDescent="0.25">
      <c r="A640" s="12"/>
    </row>
    <row r="641" spans="1:1" x14ac:dyDescent="0.25">
      <c r="A641" s="12"/>
    </row>
    <row r="642" spans="1:1" x14ac:dyDescent="0.25">
      <c r="A642" s="12"/>
    </row>
    <row r="643" spans="1:1" x14ac:dyDescent="0.25">
      <c r="A643" s="12"/>
    </row>
    <row r="644" spans="1:1" x14ac:dyDescent="0.25">
      <c r="A644" s="12"/>
    </row>
    <row r="645" spans="1:1" x14ac:dyDescent="0.25">
      <c r="A645" s="12"/>
    </row>
    <row r="646" spans="1:1" x14ac:dyDescent="0.25">
      <c r="A646" s="12"/>
    </row>
    <row r="647" spans="1:1" x14ac:dyDescent="0.25">
      <c r="A647" s="12"/>
    </row>
    <row r="648" spans="1:1" x14ac:dyDescent="0.25">
      <c r="A648" s="12"/>
    </row>
    <row r="649" spans="1:1" x14ac:dyDescent="0.25">
      <c r="A649" s="12"/>
    </row>
    <row r="650" spans="1:1" x14ac:dyDescent="0.25">
      <c r="A650" s="12"/>
    </row>
    <row r="651" spans="1:1" x14ac:dyDescent="0.25">
      <c r="A651" s="12"/>
    </row>
    <row r="652" spans="1:1" x14ac:dyDescent="0.25">
      <c r="A652" s="12"/>
    </row>
    <row r="653" spans="1:1" x14ac:dyDescent="0.25">
      <c r="A653" s="12"/>
    </row>
    <row r="654" spans="1:1" x14ac:dyDescent="0.25">
      <c r="A654" s="12"/>
    </row>
    <row r="655" spans="1:1" x14ac:dyDescent="0.25">
      <c r="A655" s="12"/>
    </row>
    <row r="656" spans="1:1" x14ac:dyDescent="0.25">
      <c r="A656" s="12"/>
    </row>
    <row r="657" spans="1:1" x14ac:dyDescent="0.25">
      <c r="A657" s="12"/>
    </row>
    <row r="658" spans="1:1" x14ac:dyDescent="0.25">
      <c r="A658" s="12"/>
    </row>
    <row r="659" spans="1:1" x14ac:dyDescent="0.25">
      <c r="A659" s="12"/>
    </row>
    <row r="660" spans="1:1" x14ac:dyDescent="0.25">
      <c r="A660" s="12"/>
    </row>
    <row r="661" spans="1:1" x14ac:dyDescent="0.25">
      <c r="A661" s="12"/>
    </row>
    <row r="662" spans="1:1" x14ac:dyDescent="0.25">
      <c r="A662" s="12"/>
    </row>
    <row r="663" spans="1:1" x14ac:dyDescent="0.25">
      <c r="A663" s="12"/>
    </row>
    <row r="664" spans="1:1" x14ac:dyDescent="0.25">
      <c r="A664" s="12"/>
    </row>
    <row r="665" spans="1:1" x14ac:dyDescent="0.25">
      <c r="A665" s="12"/>
    </row>
    <row r="666" spans="1:1" x14ac:dyDescent="0.25">
      <c r="A666" s="12"/>
    </row>
    <row r="667" spans="1:1" x14ac:dyDescent="0.25">
      <c r="A667" s="12"/>
    </row>
    <row r="668" spans="1:1" x14ac:dyDescent="0.25">
      <c r="A668" s="12"/>
    </row>
    <row r="669" spans="1:1" x14ac:dyDescent="0.25">
      <c r="A669" s="12"/>
    </row>
    <row r="670" spans="1:1" x14ac:dyDescent="0.25">
      <c r="A670" s="12"/>
    </row>
    <row r="671" spans="1:1" x14ac:dyDescent="0.25">
      <c r="A671" s="12"/>
    </row>
    <row r="672" spans="1:1" x14ac:dyDescent="0.25">
      <c r="A672" s="12"/>
    </row>
    <row r="673" spans="1:1" x14ac:dyDescent="0.25">
      <c r="A673" s="12"/>
    </row>
    <row r="674" spans="1:1" x14ac:dyDescent="0.25">
      <c r="A674" s="12"/>
    </row>
    <row r="675" spans="1:1" x14ac:dyDescent="0.25">
      <c r="A675" s="12"/>
    </row>
    <row r="676" spans="1:1" x14ac:dyDescent="0.25">
      <c r="A676" s="12"/>
    </row>
    <row r="677" spans="1:1" x14ac:dyDescent="0.25">
      <c r="A677" s="12"/>
    </row>
    <row r="678" spans="1:1" x14ac:dyDescent="0.25">
      <c r="A678" s="12"/>
    </row>
    <row r="679" spans="1:1" x14ac:dyDescent="0.25">
      <c r="A679" s="12"/>
    </row>
    <row r="680" spans="1:1" x14ac:dyDescent="0.25">
      <c r="A680" s="12"/>
    </row>
    <row r="681" spans="1:1" x14ac:dyDescent="0.25">
      <c r="A681" s="12"/>
    </row>
    <row r="682" spans="1:1" x14ac:dyDescent="0.25">
      <c r="A682" s="12"/>
    </row>
    <row r="683" spans="1:1" x14ac:dyDescent="0.25">
      <c r="A683" s="12"/>
    </row>
    <row r="684" spans="1:1" x14ac:dyDescent="0.25">
      <c r="A684" s="12"/>
    </row>
    <row r="685" spans="1:1" x14ac:dyDescent="0.25">
      <c r="A685" s="12"/>
    </row>
    <row r="686" spans="1:1" x14ac:dyDescent="0.25">
      <c r="A686" s="12"/>
    </row>
    <row r="687" spans="1:1" x14ac:dyDescent="0.25">
      <c r="A687" s="12"/>
    </row>
    <row r="688" spans="1:1" x14ac:dyDescent="0.25">
      <c r="A688" s="12"/>
    </row>
    <row r="689" spans="1:1" x14ac:dyDescent="0.25">
      <c r="A689" s="12"/>
    </row>
    <row r="690" spans="1:1" x14ac:dyDescent="0.25">
      <c r="A690" s="12"/>
    </row>
    <row r="691" spans="1:1" x14ac:dyDescent="0.25">
      <c r="A691" s="12"/>
    </row>
    <row r="692" spans="1:1" x14ac:dyDescent="0.25">
      <c r="A692" s="12"/>
    </row>
    <row r="693" spans="1:1" x14ac:dyDescent="0.25">
      <c r="A693" s="12"/>
    </row>
    <row r="694" spans="1:1" x14ac:dyDescent="0.25">
      <c r="A694" s="12"/>
    </row>
    <row r="695" spans="1:1" x14ac:dyDescent="0.25">
      <c r="A695" s="12"/>
    </row>
    <row r="696" spans="1:1" x14ac:dyDescent="0.25">
      <c r="A696" s="12"/>
    </row>
    <row r="697" spans="1:1" x14ac:dyDescent="0.25">
      <c r="A697" s="12"/>
    </row>
    <row r="698" spans="1:1" x14ac:dyDescent="0.25">
      <c r="A698" s="12"/>
    </row>
    <row r="699" spans="1:1" x14ac:dyDescent="0.25">
      <c r="A699" s="12"/>
    </row>
    <row r="700" spans="1:1" x14ac:dyDescent="0.25">
      <c r="A700" s="12"/>
    </row>
  </sheetData>
  <mergeCells count="1">
    <mergeCell ref="A2:C2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9" fitToHeight="5" orientation="portrait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E2B72F-F26E-435F-BC30-EB9E4CCFE58E}">
  <dimension ref="B2:J12"/>
  <sheetViews>
    <sheetView workbookViewId="0">
      <selection activeCell="B21" sqref="B21"/>
    </sheetView>
  </sheetViews>
  <sheetFormatPr defaultRowHeight="15" x14ac:dyDescent="0.25"/>
  <cols>
    <col min="1" max="1" width="3.5703125" customWidth="1"/>
    <col min="2" max="2" width="30.85546875" customWidth="1"/>
  </cols>
  <sheetData>
    <row r="2" spans="2:10" x14ac:dyDescent="0.25">
      <c r="B2" s="143" t="s">
        <v>16</v>
      </c>
    </row>
    <row r="3" spans="2:10" ht="15.75" thickBot="1" x14ac:dyDescent="0.3"/>
    <row r="4" spans="2:10" ht="16.5" thickBot="1" x14ac:dyDescent="0.3">
      <c r="B4" s="176" t="s">
        <v>17</v>
      </c>
      <c r="C4" s="178" t="s">
        <v>18</v>
      </c>
      <c r="D4" s="179"/>
      <c r="E4" s="179"/>
      <c r="F4" s="179"/>
      <c r="G4" s="179"/>
      <c r="H4" s="179"/>
      <c r="I4" s="144"/>
      <c r="J4" s="145"/>
    </row>
    <row r="5" spans="2:10" ht="26.25" thickBot="1" x14ac:dyDescent="0.3">
      <c r="B5" s="177"/>
      <c r="C5" s="146" t="s">
        <v>19</v>
      </c>
      <c r="D5" s="146" t="s">
        <v>20</v>
      </c>
      <c r="E5" s="147" t="s">
        <v>21</v>
      </c>
      <c r="F5" s="147" t="s">
        <v>22</v>
      </c>
      <c r="G5" s="148" t="s">
        <v>23</v>
      </c>
      <c r="H5" s="148" t="s">
        <v>24</v>
      </c>
      <c r="I5" s="148" t="s">
        <v>25</v>
      </c>
      <c r="J5" s="148" t="s">
        <v>26</v>
      </c>
    </row>
    <row r="6" spans="2:10" ht="15.75" thickBot="1" x14ac:dyDescent="0.3">
      <c r="B6" s="149" t="s">
        <v>27</v>
      </c>
      <c r="C6" s="150">
        <v>0</v>
      </c>
      <c r="D6" s="150">
        <v>0</v>
      </c>
      <c r="E6" s="150">
        <v>0</v>
      </c>
      <c r="F6" s="150">
        <v>0</v>
      </c>
      <c r="G6" s="150">
        <v>1</v>
      </c>
      <c r="H6" s="150">
        <v>0</v>
      </c>
      <c r="I6" s="150">
        <v>0</v>
      </c>
      <c r="J6" s="150">
        <v>0</v>
      </c>
    </row>
    <row r="7" spans="2:10" x14ac:dyDescent="0.25">
      <c r="B7" s="151" t="s">
        <v>28</v>
      </c>
      <c r="C7" s="174" t="s">
        <v>27</v>
      </c>
      <c r="D7" s="174" t="s">
        <v>27</v>
      </c>
      <c r="E7" s="174">
        <v>1</v>
      </c>
      <c r="F7" s="174">
        <v>2</v>
      </c>
      <c r="G7" s="174">
        <v>3</v>
      </c>
      <c r="H7" s="174">
        <v>4</v>
      </c>
      <c r="I7" s="174">
        <v>6</v>
      </c>
      <c r="J7" s="174">
        <v>8</v>
      </c>
    </row>
    <row r="8" spans="2:10" ht="15.75" thickBot="1" x14ac:dyDescent="0.3">
      <c r="B8" s="152" t="s">
        <v>29</v>
      </c>
      <c r="C8" s="175"/>
      <c r="D8" s="175"/>
      <c r="E8" s="175"/>
      <c r="F8" s="175"/>
      <c r="G8" s="175"/>
      <c r="H8" s="175"/>
      <c r="I8" s="175"/>
      <c r="J8" s="175"/>
    </row>
    <row r="9" spans="2:10" ht="15.75" thickBot="1" x14ac:dyDescent="0.3">
      <c r="B9" s="152" t="s">
        <v>30</v>
      </c>
      <c r="C9" s="153" t="s">
        <v>27</v>
      </c>
      <c r="D9" s="153" t="s">
        <v>27</v>
      </c>
      <c r="E9" s="153" t="s">
        <v>27</v>
      </c>
      <c r="F9" s="153" t="s">
        <v>27</v>
      </c>
      <c r="G9" s="153">
        <v>0.33</v>
      </c>
      <c r="H9" s="153">
        <v>1</v>
      </c>
      <c r="I9" s="153">
        <v>1</v>
      </c>
      <c r="J9" s="153">
        <v>2</v>
      </c>
    </row>
    <row r="10" spans="2:10" ht="15.75" thickBot="1" x14ac:dyDescent="0.3">
      <c r="B10" s="154" t="s">
        <v>31</v>
      </c>
      <c r="C10" s="153" t="s">
        <v>27</v>
      </c>
      <c r="D10" s="153" t="s">
        <v>27</v>
      </c>
      <c r="E10" s="153" t="s">
        <v>27</v>
      </c>
      <c r="F10" s="153" t="s">
        <v>27</v>
      </c>
      <c r="G10" s="153" t="s">
        <v>27</v>
      </c>
      <c r="H10" s="153">
        <v>1</v>
      </c>
      <c r="I10" s="153">
        <v>2</v>
      </c>
      <c r="J10" s="153">
        <v>1</v>
      </c>
    </row>
    <row r="11" spans="2:10" ht="15.75" thickBot="1" x14ac:dyDescent="0.3">
      <c r="B11" s="152" t="s">
        <v>32</v>
      </c>
      <c r="C11" s="153" t="s">
        <v>27</v>
      </c>
      <c r="D11" s="153" t="s">
        <v>27</v>
      </c>
      <c r="E11" s="153" t="s">
        <v>27</v>
      </c>
      <c r="F11" s="153" t="s">
        <v>27</v>
      </c>
      <c r="G11" s="153" t="s">
        <v>27</v>
      </c>
      <c r="H11" s="153" t="s">
        <v>27</v>
      </c>
      <c r="I11" s="153" t="s">
        <v>27</v>
      </c>
      <c r="J11" s="153">
        <v>1</v>
      </c>
    </row>
    <row r="12" spans="2:10" ht="15.75" thickBot="1" x14ac:dyDescent="0.3">
      <c r="B12" s="152" t="s">
        <v>33</v>
      </c>
      <c r="C12" s="153" t="s">
        <v>27</v>
      </c>
      <c r="D12" s="153" t="s">
        <v>27</v>
      </c>
      <c r="E12" s="153" t="s">
        <v>27</v>
      </c>
      <c r="F12" s="153" t="s">
        <v>27</v>
      </c>
      <c r="G12" s="153">
        <v>0.33</v>
      </c>
      <c r="H12" s="153">
        <v>1</v>
      </c>
      <c r="I12" s="153">
        <v>1</v>
      </c>
      <c r="J12" s="153">
        <v>2</v>
      </c>
    </row>
  </sheetData>
  <mergeCells count="10">
    <mergeCell ref="I7:I8"/>
    <mergeCell ref="J7:J8"/>
    <mergeCell ref="B4:B5"/>
    <mergeCell ref="C4:H4"/>
    <mergeCell ref="C7:C8"/>
    <mergeCell ref="D7:D8"/>
    <mergeCell ref="E7:E8"/>
    <mergeCell ref="F7:F8"/>
    <mergeCell ref="G7:G8"/>
    <mergeCell ref="H7:H8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886F99-3F86-44F1-AD69-2A84D139EAA9}">
  <dimension ref="A1:D18"/>
  <sheetViews>
    <sheetView topLeftCell="A4" workbookViewId="0">
      <selection activeCell="B21" sqref="B21"/>
    </sheetView>
  </sheetViews>
  <sheetFormatPr defaultRowHeight="15" x14ac:dyDescent="0.25"/>
  <cols>
    <col min="2" max="2" width="47.85546875" customWidth="1"/>
    <col min="3" max="3" width="14.7109375" customWidth="1"/>
    <col min="4" max="4" width="17.5703125" customWidth="1"/>
  </cols>
  <sheetData>
    <row r="1" spans="1:4" x14ac:dyDescent="0.25">
      <c r="B1" t="s">
        <v>34</v>
      </c>
    </row>
    <row r="2" spans="1:4" ht="15.75" thickBot="1" x14ac:dyDescent="0.3">
      <c r="B2" s="143" t="s">
        <v>35</v>
      </c>
    </row>
    <row r="3" spans="1:4" ht="45.75" thickBot="1" x14ac:dyDescent="0.3">
      <c r="A3" s="155" t="s">
        <v>36</v>
      </c>
      <c r="B3" s="156" t="s">
        <v>37</v>
      </c>
      <c r="C3" s="156" t="s">
        <v>38</v>
      </c>
      <c r="D3" s="157" t="s">
        <v>39</v>
      </c>
    </row>
    <row r="4" spans="1:4" ht="51.75" customHeight="1" thickBot="1" x14ac:dyDescent="0.3">
      <c r="A4" s="158">
        <v>1001</v>
      </c>
      <c r="B4" s="159" t="s">
        <v>40</v>
      </c>
      <c r="C4" s="160" t="s">
        <v>41</v>
      </c>
      <c r="D4" s="160" t="s">
        <v>42</v>
      </c>
    </row>
    <row r="5" spans="1:4" ht="15.75" thickBot="1" x14ac:dyDescent="0.3">
      <c r="A5" s="158">
        <v>1002</v>
      </c>
      <c r="B5" s="159" t="s">
        <v>43</v>
      </c>
      <c r="C5" s="160" t="s">
        <v>44</v>
      </c>
      <c r="D5" s="160" t="s">
        <v>45</v>
      </c>
    </row>
    <row r="6" spans="1:4" ht="15.75" thickBot="1" x14ac:dyDescent="0.3">
      <c r="A6" s="158">
        <v>1003</v>
      </c>
      <c r="B6" s="159" t="s">
        <v>46</v>
      </c>
      <c r="C6" s="160" t="s">
        <v>44</v>
      </c>
      <c r="D6" s="160" t="s">
        <v>45</v>
      </c>
    </row>
    <row r="7" spans="1:4" ht="15.75" thickBot="1" x14ac:dyDescent="0.3">
      <c r="A7" s="158">
        <v>1004</v>
      </c>
      <c r="B7" s="159" t="s">
        <v>47</v>
      </c>
      <c r="C7" s="160" t="s">
        <v>41</v>
      </c>
      <c r="D7" s="160" t="s">
        <v>42</v>
      </c>
    </row>
    <row r="8" spans="1:4" ht="15.75" thickBot="1" x14ac:dyDescent="0.3">
      <c r="A8" s="158">
        <v>1005</v>
      </c>
      <c r="B8" s="159" t="s">
        <v>48</v>
      </c>
      <c r="C8" s="160" t="s">
        <v>41</v>
      </c>
      <c r="D8" s="160" t="s">
        <v>42</v>
      </c>
    </row>
    <row r="9" spans="1:4" ht="15.75" thickBot="1" x14ac:dyDescent="0.3">
      <c r="A9" s="158">
        <v>1006</v>
      </c>
      <c r="B9" s="159" t="s">
        <v>49</v>
      </c>
      <c r="C9" s="160" t="s">
        <v>44</v>
      </c>
      <c r="D9" s="160" t="s">
        <v>45</v>
      </c>
    </row>
    <row r="10" spans="1:4" ht="15.75" thickBot="1" x14ac:dyDescent="0.3">
      <c r="A10" s="158">
        <v>1007</v>
      </c>
      <c r="B10" s="159" t="s">
        <v>50</v>
      </c>
      <c r="C10" s="160" t="s">
        <v>44</v>
      </c>
      <c r="D10" s="160" t="s">
        <v>45</v>
      </c>
    </row>
    <row r="11" spans="1:4" ht="15.75" thickBot="1" x14ac:dyDescent="0.3">
      <c r="A11" s="158">
        <v>1008</v>
      </c>
      <c r="B11" s="159" t="s">
        <v>51</v>
      </c>
      <c r="C11" s="160" t="s">
        <v>41</v>
      </c>
      <c r="D11" s="160" t="s">
        <v>42</v>
      </c>
    </row>
    <row r="12" spans="1:4" ht="15.75" thickBot="1" x14ac:dyDescent="0.3">
      <c r="A12" s="158">
        <v>1009</v>
      </c>
      <c r="B12" s="159" t="s">
        <v>52</v>
      </c>
      <c r="C12" s="160" t="s">
        <v>44</v>
      </c>
      <c r="D12" s="160" t="s">
        <v>45</v>
      </c>
    </row>
    <row r="13" spans="1:4" ht="15.75" thickBot="1" x14ac:dyDescent="0.3">
      <c r="A13" s="158">
        <v>1010</v>
      </c>
      <c r="B13" s="159" t="s">
        <v>53</v>
      </c>
      <c r="C13" s="160" t="s">
        <v>44</v>
      </c>
      <c r="D13" s="160" t="s">
        <v>45</v>
      </c>
    </row>
    <row r="14" spans="1:4" ht="126.75" customHeight="1" thickBot="1" x14ac:dyDescent="0.3">
      <c r="A14" s="158">
        <v>1011</v>
      </c>
      <c r="B14" s="159" t="s">
        <v>54</v>
      </c>
      <c r="C14" s="160" t="s">
        <v>41</v>
      </c>
      <c r="D14" s="160" t="s">
        <v>42</v>
      </c>
    </row>
    <row r="15" spans="1:4" ht="45.75" thickBot="1" x14ac:dyDescent="0.3">
      <c r="A15" s="155" t="s">
        <v>36</v>
      </c>
      <c r="B15" s="156" t="s">
        <v>55</v>
      </c>
      <c r="C15" s="156" t="s">
        <v>56</v>
      </c>
      <c r="D15" s="157" t="s">
        <v>39</v>
      </c>
    </row>
    <row r="16" spans="1:4" ht="15.75" thickBot="1" x14ac:dyDescent="0.3">
      <c r="A16" s="158">
        <v>2001</v>
      </c>
      <c r="B16" s="159" t="s">
        <v>57</v>
      </c>
      <c r="C16" s="160" t="s">
        <v>58</v>
      </c>
      <c r="D16" s="160" t="s">
        <v>59</v>
      </c>
    </row>
    <row r="17" spans="1:4" ht="15.75" thickBot="1" x14ac:dyDescent="0.3">
      <c r="A17" s="158">
        <v>2002</v>
      </c>
      <c r="B17" s="159" t="s">
        <v>60</v>
      </c>
      <c r="C17" s="160" t="s">
        <v>44</v>
      </c>
      <c r="D17" s="160" t="s">
        <v>45</v>
      </c>
    </row>
    <row r="18" spans="1:4" x14ac:dyDescent="0.25">
      <c r="A18" s="161" t="s">
        <v>61</v>
      </c>
      <c r="B18" s="161" t="s">
        <v>61</v>
      </c>
      <c r="C18" s="161" t="s">
        <v>61</v>
      </c>
      <c r="D18" s="161" t="s">
        <v>61</v>
      </c>
    </row>
  </sheetData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B5D1EE-E37F-4A51-BD30-600256DA5CB0}">
  <dimension ref="B1:V140"/>
  <sheetViews>
    <sheetView view="pageBreakPreview" topLeftCell="C1" zoomScale="80" zoomScaleNormal="80" zoomScaleSheetLayoutView="80" workbookViewId="0">
      <selection activeCell="H25" sqref="H25"/>
    </sheetView>
  </sheetViews>
  <sheetFormatPr defaultRowHeight="14.25" x14ac:dyDescent="0.2"/>
  <cols>
    <col min="1" max="1" width="1.7109375" style="54" customWidth="1"/>
    <col min="2" max="2" width="10.42578125" style="54" customWidth="1"/>
    <col min="3" max="3" width="90.140625" style="54" customWidth="1"/>
    <col min="4" max="5" width="15" style="54" customWidth="1"/>
    <col min="6" max="6" width="21" style="54" customWidth="1"/>
    <col min="7" max="9" width="21" style="108" customWidth="1"/>
    <col min="10" max="13" width="20.28515625" style="108" hidden="1" customWidth="1"/>
    <col min="14" max="14" width="19.28515625" style="54" bestFit="1" customWidth="1"/>
    <col min="15" max="15" width="12.85546875" style="54" customWidth="1"/>
    <col min="16" max="16" width="63.5703125" style="54" customWidth="1"/>
    <col min="17" max="20" width="15.5703125" style="54" customWidth="1"/>
    <col min="21" max="16384" width="9.140625" style="54"/>
  </cols>
  <sheetData>
    <row r="1" spans="2:22" ht="84" customHeight="1" x14ac:dyDescent="0.2">
      <c r="B1" s="53" t="s">
        <v>62</v>
      </c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P1" s="180" t="s">
        <v>63</v>
      </c>
      <c r="Q1" s="180"/>
      <c r="R1" s="180"/>
      <c r="S1" s="180"/>
      <c r="T1" s="180"/>
    </row>
    <row r="2" spans="2:22" s="57" customFormat="1" ht="15" x14ac:dyDescent="0.25">
      <c r="B2" s="181" t="s">
        <v>64</v>
      </c>
      <c r="C2" s="182"/>
      <c r="D2" s="182"/>
      <c r="E2" s="183"/>
      <c r="F2" s="55" t="s">
        <v>65</v>
      </c>
      <c r="G2" s="55" t="s">
        <v>66</v>
      </c>
      <c r="H2" s="55" t="s">
        <v>67</v>
      </c>
      <c r="I2" s="55" t="s">
        <v>68</v>
      </c>
      <c r="J2" s="55" t="s">
        <v>69</v>
      </c>
      <c r="K2" s="55" t="s">
        <v>70</v>
      </c>
      <c r="L2" s="55" t="s">
        <v>71</v>
      </c>
      <c r="M2" s="55" t="s">
        <v>72</v>
      </c>
      <c r="N2" s="56"/>
      <c r="O2" s="184"/>
      <c r="P2" s="184"/>
      <c r="Q2" s="184"/>
      <c r="R2" s="184"/>
    </row>
    <row r="3" spans="2:22" s="62" customFormat="1" ht="15" x14ac:dyDescent="0.25">
      <c r="B3" s="185" t="s">
        <v>73</v>
      </c>
      <c r="C3" s="188" t="s">
        <v>74</v>
      </c>
      <c r="D3" s="189" t="s">
        <v>75</v>
      </c>
      <c r="E3" s="189"/>
      <c r="F3" s="58" t="s">
        <v>76</v>
      </c>
      <c r="G3" s="59" t="s">
        <v>77</v>
      </c>
      <c r="H3" s="59" t="s">
        <v>78</v>
      </c>
      <c r="I3" s="59"/>
      <c r="J3" s="59"/>
      <c r="K3" s="60"/>
      <c r="L3" s="61"/>
      <c r="M3" s="61"/>
      <c r="N3" s="54"/>
      <c r="O3" s="57"/>
      <c r="P3" s="57"/>
      <c r="Q3" s="57"/>
    </row>
    <row r="4" spans="2:22" ht="15" x14ac:dyDescent="0.25">
      <c r="B4" s="186"/>
      <c r="C4" s="188"/>
      <c r="D4" s="190" t="s">
        <v>79</v>
      </c>
      <c r="E4" s="190" t="s">
        <v>79</v>
      </c>
      <c r="F4" s="63" t="s">
        <v>80</v>
      </c>
      <c r="G4" s="63" t="s">
        <v>81</v>
      </c>
      <c r="H4" s="63" t="s">
        <v>82</v>
      </c>
      <c r="I4" s="63"/>
      <c r="J4" s="63"/>
      <c r="K4" s="61"/>
      <c r="L4" s="60"/>
      <c r="M4" s="60"/>
      <c r="N4" s="64"/>
      <c r="O4" s="57"/>
      <c r="P4" s="57"/>
      <c r="Q4" s="57"/>
    </row>
    <row r="5" spans="2:22" s="62" customFormat="1" ht="24" x14ac:dyDescent="0.25">
      <c r="B5" s="186"/>
      <c r="C5" s="188"/>
      <c r="D5" s="189" t="s">
        <v>83</v>
      </c>
      <c r="E5" s="189"/>
      <c r="F5" s="65" t="s">
        <v>84</v>
      </c>
      <c r="G5" s="65" t="s">
        <v>85</v>
      </c>
      <c r="H5" s="65" t="s">
        <v>86</v>
      </c>
      <c r="I5" s="65"/>
      <c r="J5" s="66"/>
      <c r="K5" s="60"/>
      <c r="L5" s="67"/>
      <c r="M5" s="68"/>
      <c r="N5" s="64"/>
      <c r="O5" s="57"/>
      <c r="P5" s="57"/>
      <c r="Q5" s="57"/>
    </row>
    <row r="6" spans="2:22" s="62" customFormat="1" ht="15" x14ac:dyDescent="0.25">
      <c r="B6" s="186"/>
      <c r="C6" s="188"/>
      <c r="D6" s="189" t="s">
        <v>87</v>
      </c>
      <c r="E6" s="189" t="s">
        <v>87</v>
      </c>
      <c r="F6" s="69" t="s">
        <v>88</v>
      </c>
      <c r="G6" s="69" t="s">
        <v>89</v>
      </c>
      <c r="H6" s="69" t="s">
        <v>90</v>
      </c>
      <c r="I6" s="69"/>
      <c r="J6" s="69"/>
      <c r="K6" s="70"/>
      <c r="L6" s="71"/>
      <c r="M6" s="71"/>
      <c r="N6" s="72"/>
      <c r="O6" s="73"/>
      <c r="P6" s="73"/>
      <c r="Q6" s="73"/>
    </row>
    <row r="7" spans="2:22" ht="15" x14ac:dyDescent="0.25">
      <c r="B7" s="186"/>
      <c r="C7" s="188"/>
      <c r="D7" s="190" t="s">
        <v>91</v>
      </c>
      <c r="E7" s="190" t="s">
        <v>91</v>
      </c>
      <c r="F7" s="74">
        <v>44075</v>
      </c>
      <c r="G7" s="74">
        <v>44075</v>
      </c>
      <c r="H7" s="74">
        <v>44075</v>
      </c>
      <c r="I7" s="74"/>
      <c r="J7" s="74"/>
      <c r="K7" s="75"/>
      <c r="L7" s="75"/>
      <c r="M7" s="75"/>
      <c r="N7" s="64"/>
      <c r="O7" s="57"/>
      <c r="P7" s="57"/>
      <c r="Q7" s="57"/>
    </row>
    <row r="8" spans="2:22" ht="15" x14ac:dyDescent="0.25">
      <c r="B8" s="186"/>
      <c r="C8" s="188"/>
      <c r="D8" s="190" t="s">
        <v>92</v>
      </c>
      <c r="E8" s="190" t="s">
        <v>93</v>
      </c>
      <c r="F8" s="74">
        <v>44077</v>
      </c>
      <c r="G8" s="74">
        <v>44077</v>
      </c>
      <c r="H8" s="74">
        <v>44077</v>
      </c>
      <c r="I8" s="74"/>
      <c r="J8" s="74"/>
      <c r="K8" s="75"/>
      <c r="L8" s="75"/>
      <c r="M8" s="75"/>
      <c r="N8" s="64"/>
      <c r="O8" s="57"/>
      <c r="P8" s="57"/>
      <c r="Q8" s="57"/>
    </row>
    <row r="9" spans="2:22" ht="15" x14ac:dyDescent="0.25">
      <c r="B9" s="187"/>
      <c r="C9" s="188"/>
      <c r="D9" s="190" t="s">
        <v>94</v>
      </c>
      <c r="E9" s="190" t="s">
        <v>93</v>
      </c>
      <c r="F9" s="63">
        <f>IF(F8-F7&lt;0,"-",F8-F7)</f>
        <v>2</v>
      </c>
      <c r="G9" s="63">
        <f>IF(G8-G7&lt;0,"-",G8-G7)</f>
        <v>2</v>
      </c>
      <c r="H9" s="63">
        <f>IF(H8-H7&lt;0,"-",H8-H7)</f>
        <v>2</v>
      </c>
      <c r="I9" s="63"/>
      <c r="J9" s="63"/>
      <c r="K9" s="60">
        <f t="shared" ref="K9:M9" si="0">IF(K8-K7&lt;0,"-",K8-K7)</f>
        <v>0</v>
      </c>
      <c r="L9" s="60">
        <f t="shared" si="0"/>
        <v>0</v>
      </c>
      <c r="M9" s="60">
        <f t="shared" si="0"/>
        <v>0</v>
      </c>
      <c r="N9" s="64"/>
      <c r="O9" s="57"/>
      <c r="P9" s="57"/>
      <c r="Q9" s="57"/>
    </row>
    <row r="10" spans="2:22" s="73" customFormat="1" ht="30" x14ac:dyDescent="0.25">
      <c r="B10" s="76" t="s">
        <v>95</v>
      </c>
      <c r="C10" s="76" t="s">
        <v>96</v>
      </c>
      <c r="D10" s="76" t="s">
        <v>97</v>
      </c>
      <c r="E10" s="76" t="s">
        <v>98</v>
      </c>
      <c r="F10" s="76" t="s">
        <v>99</v>
      </c>
      <c r="G10" s="76" t="s">
        <v>99</v>
      </c>
      <c r="H10" s="76" t="s">
        <v>99</v>
      </c>
      <c r="I10" s="76"/>
      <c r="J10" s="76"/>
      <c r="K10" s="77"/>
      <c r="L10" s="77"/>
      <c r="M10" s="77"/>
      <c r="N10" s="78" t="s">
        <v>100</v>
      </c>
      <c r="O10" s="79" t="s">
        <v>101</v>
      </c>
      <c r="P10" s="79" t="s">
        <v>102</v>
      </c>
      <c r="Q10" s="80" t="s">
        <v>103</v>
      </c>
      <c r="R10" s="80" t="s">
        <v>104</v>
      </c>
      <c r="S10" s="80" t="s">
        <v>105</v>
      </c>
      <c r="T10" s="81" t="s">
        <v>106</v>
      </c>
      <c r="U10" s="82"/>
      <c r="V10" s="82"/>
    </row>
    <row r="11" spans="2:22" s="92" customFormat="1" ht="33.75" customHeight="1" x14ac:dyDescent="0.25">
      <c r="B11" s="83">
        <v>1</v>
      </c>
      <c r="C11" s="84" t="s">
        <v>107</v>
      </c>
      <c r="D11" s="83">
        <v>10</v>
      </c>
      <c r="E11" s="83" t="s">
        <v>108</v>
      </c>
      <c r="F11" s="85">
        <v>144</v>
      </c>
      <c r="G11" s="86">
        <f>152.92+20.45</f>
        <v>173.36999999999998</v>
      </c>
      <c r="H11" s="86">
        <v>132.55000000000001</v>
      </c>
      <c r="I11" s="86"/>
      <c r="J11" s="86"/>
      <c r="K11" s="87"/>
      <c r="L11" s="87"/>
      <c r="M11" s="87"/>
      <c r="N11" s="88">
        <f>IF(O11&lt;25%,AVERAGE(F11:M11),"SANEAR")</f>
        <v>149.97333333333333</v>
      </c>
      <c r="O11" s="89">
        <f>IF(Q11=0,0,R11/Q11)</f>
        <v>0.14039409663688066</v>
      </c>
      <c r="P11" s="90"/>
      <c r="Q11" s="91">
        <f>IFERROR(IF(F11&lt;0,0,SUM(F11:M11)/COUNTA(F11:M11)),0)</f>
        <v>149.97333333333333</v>
      </c>
      <c r="R11" s="91">
        <f>STDEV(F11,G11,H11,I11,J11,K11,L11,M11)</f>
        <v>21.055370652955116</v>
      </c>
      <c r="S11" s="91">
        <f>Q11+R11</f>
        <v>171.02870398628843</v>
      </c>
      <c r="T11" s="91">
        <f>Q11-R11</f>
        <v>128.91796268037822</v>
      </c>
    </row>
    <row r="12" spans="2:22" s="92" customFormat="1" ht="33.75" customHeight="1" x14ac:dyDescent="0.25">
      <c r="B12" s="83">
        <v>2</v>
      </c>
      <c r="C12" s="84" t="s">
        <v>109</v>
      </c>
      <c r="D12" s="83">
        <v>33</v>
      </c>
      <c r="E12" s="83" t="s">
        <v>108</v>
      </c>
      <c r="F12" s="85">
        <v>120</v>
      </c>
      <c r="G12" s="86">
        <f>144.4+20.45</f>
        <v>164.85</v>
      </c>
      <c r="H12" s="86">
        <v>150.82</v>
      </c>
      <c r="I12" s="86"/>
      <c r="J12" s="86"/>
      <c r="K12" s="87"/>
      <c r="L12" s="87"/>
      <c r="M12" s="87"/>
      <c r="N12" s="88">
        <f>IF(O12&lt;25%,AVERAGE(F12:M12),"SANEAR")</f>
        <v>145.22333333333333</v>
      </c>
      <c r="O12" s="89">
        <f>IF(Q12=0,0,R12/Q12)</f>
        <v>0.15798296121013114</v>
      </c>
      <c r="P12" s="90"/>
      <c r="Q12" s="91">
        <f>IFERROR(IF(F12&lt;0,0,SUM(F12:M12)/COUNTA(F12:M12)),0)</f>
        <v>145.22333333333333</v>
      </c>
      <c r="R12" s="91">
        <f>STDEV(F12,G12,H12,I12,J12,K12,L12,M12)</f>
        <v>22.942812236805942</v>
      </c>
      <c r="S12" s="91">
        <f>Q12+R12</f>
        <v>168.16614557013926</v>
      </c>
      <c r="T12" s="91">
        <f>Q12-R12</f>
        <v>122.28052109652739</v>
      </c>
    </row>
    <row r="13" spans="2:22" s="92" customFormat="1" ht="78.75" customHeight="1" x14ac:dyDescent="0.25">
      <c r="B13" s="83">
        <v>3</v>
      </c>
      <c r="C13" s="84" t="s">
        <v>110</v>
      </c>
      <c r="D13" s="83">
        <v>1</v>
      </c>
      <c r="E13" s="83" t="s">
        <v>108</v>
      </c>
      <c r="F13" s="85">
        <v>1098</v>
      </c>
      <c r="G13" s="86">
        <f>1026+20.45</f>
        <v>1046.45</v>
      </c>
      <c r="H13" s="93"/>
      <c r="I13" s="86"/>
      <c r="J13" s="86"/>
      <c r="K13" s="87"/>
      <c r="L13" s="87"/>
      <c r="M13" s="87"/>
      <c r="N13" s="88">
        <f>IF(O13&lt;25%,AVERAGE(F13:M13),"SANEAR")</f>
        <v>1072.2249999999999</v>
      </c>
      <c r="O13" s="89">
        <f>IF(Q13=0,0,R13/Q13)</f>
        <v>3.3995993910015621E-2</v>
      </c>
      <c r="P13" s="94" t="s">
        <v>111</v>
      </c>
      <c r="Q13" s="91">
        <f>IFERROR(IF(F13&lt;0,0,SUM(F13:M13)/COUNTA(F13:M13)),0)</f>
        <v>1072.2249999999999</v>
      </c>
      <c r="R13" s="91">
        <f>STDEV(F13,G13,H13,I13,J13,K13,L13,M13)</f>
        <v>36.451354570166494</v>
      </c>
      <c r="S13" s="91">
        <f>Q13+R13</f>
        <v>1108.6763545701665</v>
      </c>
      <c r="T13" s="91">
        <f>Q13-R13</f>
        <v>1035.7736454298333</v>
      </c>
    </row>
    <row r="14" spans="2:22" s="92" customFormat="1" ht="33.75" customHeight="1" x14ac:dyDescent="0.25">
      <c r="B14" s="83">
        <v>4</v>
      </c>
      <c r="C14" s="84" t="s">
        <v>112</v>
      </c>
      <c r="D14" s="83">
        <v>1</v>
      </c>
      <c r="E14" s="83" t="s">
        <v>108</v>
      </c>
      <c r="F14" s="95" t="s">
        <v>113</v>
      </c>
      <c r="G14" s="95" t="s">
        <v>113</v>
      </c>
      <c r="H14" s="95" t="s">
        <v>113</v>
      </c>
      <c r="I14" s="95" t="s">
        <v>113</v>
      </c>
      <c r="J14" s="95" t="s">
        <v>113</v>
      </c>
      <c r="K14" s="96"/>
      <c r="L14" s="96"/>
      <c r="M14" s="96"/>
      <c r="N14" s="88">
        <f>Q14</f>
        <v>0</v>
      </c>
      <c r="O14" s="90"/>
      <c r="P14" s="90"/>
      <c r="Q14" s="91">
        <f>IF(F14&lt;0,0,SUM(F14:M14)/COUNTA(F14:M14))</f>
        <v>0</v>
      </c>
      <c r="R14" s="91"/>
      <c r="S14" s="91"/>
      <c r="T14" s="91"/>
    </row>
    <row r="15" spans="2:22" s="57" customFormat="1" ht="15" x14ac:dyDescent="0.25">
      <c r="B15" s="181" t="s">
        <v>114</v>
      </c>
      <c r="C15" s="182"/>
      <c r="D15" s="182"/>
      <c r="E15" s="183"/>
      <c r="F15" s="55" t="s">
        <v>65</v>
      </c>
      <c r="G15" s="55" t="s">
        <v>66</v>
      </c>
      <c r="H15" s="55" t="s">
        <v>67</v>
      </c>
      <c r="I15" s="55" t="s">
        <v>68</v>
      </c>
      <c r="J15" s="55" t="s">
        <v>69</v>
      </c>
      <c r="K15" s="55" t="s">
        <v>70</v>
      </c>
      <c r="L15" s="55" t="s">
        <v>71</v>
      </c>
      <c r="M15" s="55" t="s">
        <v>72</v>
      </c>
      <c r="N15" s="54"/>
      <c r="O15" s="97"/>
      <c r="P15" s="97"/>
    </row>
    <row r="16" spans="2:22" s="62" customFormat="1" x14ac:dyDescent="0.2">
      <c r="B16" s="185" t="s">
        <v>115</v>
      </c>
      <c r="C16" s="188"/>
      <c r="D16" s="189" t="s">
        <v>75</v>
      </c>
      <c r="E16" s="189"/>
      <c r="F16" s="69"/>
      <c r="G16" s="69"/>
      <c r="H16" s="98"/>
      <c r="I16" s="69"/>
      <c r="J16" s="60"/>
      <c r="K16" s="60"/>
      <c r="L16" s="61"/>
      <c r="M16" s="61"/>
      <c r="N16" s="54"/>
      <c r="O16" s="99"/>
      <c r="P16" s="99"/>
    </row>
    <row r="17" spans="2:20" s="62" customFormat="1" x14ac:dyDescent="0.2">
      <c r="B17" s="186"/>
      <c r="C17" s="188"/>
      <c r="D17" s="189" t="s">
        <v>79</v>
      </c>
      <c r="E17" s="189" t="s">
        <v>79</v>
      </c>
      <c r="F17" s="69"/>
      <c r="G17" s="69"/>
      <c r="H17" s="69"/>
      <c r="I17" s="69"/>
      <c r="J17" s="61"/>
      <c r="K17" s="61"/>
      <c r="L17" s="60"/>
      <c r="M17" s="61"/>
      <c r="O17" s="99"/>
      <c r="P17" s="99"/>
    </row>
    <row r="18" spans="2:20" x14ac:dyDescent="0.2">
      <c r="B18" s="186"/>
      <c r="C18" s="188"/>
      <c r="D18" s="189" t="s">
        <v>83</v>
      </c>
      <c r="E18" s="189"/>
      <c r="F18" s="65"/>
      <c r="G18" s="66"/>
      <c r="H18" s="65"/>
      <c r="I18" s="65"/>
      <c r="J18" s="60"/>
      <c r="K18" s="60"/>
      <c r="L18" s="67"/>
      <c r="M18" s="61"/>
      <c r="O18" s="62"/>
      <c r="P18" s="62"/>
    </row>
    <row r="19" spans="2:20" x14ac:dyDescent="0.2">
      <c r="B19" s="186"/>
      <c r="C19" s="188"/>
      <c r="D19" s="190" t="s">
        <v>87</v>
      </c>
      <c r="E19" s="190" t="s">
        <v>87</v>
      </c>
      <c r="F19" s="69"/>
      <c r="G19" s="69"/>
      <c r="H19" s="69"/>
      <c r="I19" s="69"/>
      <c r="J19" s="70"/>
      <c r="K19" s="70"/>
      <c r="L19" s="71"/>
      <c r="M19" s="61"/>
      <c r="O19" s="100"/>
      <c r="P19" s="99"/>
    </row>
    <row r="20" spans="2:20" x14ac:dyDescent="0.2">
      <c r="B20" s="186"/>
      <c r="C20" s="188"/>
      <c r="D20" s="190" t="s">
        <v>91</v>
      </c>
      <c r="E20" s="190" t="s">
        <v>91</v>
      </c>
      <c r="F20" s="101"/>
      <c r="G20" s="101"/>
      <c r="H20" s="101"/>
      <c r="I20" s="101"/>
      <c r="J20" s="75"/>
      <c r="K20" s="75"/>
      <c r="L20" s="75"/>
      <c r="M20" s="61"/>
      <c r="O20" s="102"/>
      <c r="P20" s="102"/>
    </row>
    <row r="21" spans="2:20" x14ac:dyDescent="0.2">
      <c r="B21" s="186"/>
      <c r="C21" s="188"/>
      <c r="D21" s="190" t="s">
        <v>92</v>
      </c>
      <c r="E21" s="190" t="s">
        <v>93</v>
      </c>
      <c r="F21" s="101"/>
      <c r="G21" s="103"/>
      <c r="H21" s="101"/>
      <c r="I21" s="103"/>
      <c r="J21" s="75"/>
      <c r="K21" s="75"/>
      <c r="L21" s="75"/>
      <c r="M21" s="61"/>
      <c r="O21" s="99"/>
      <c r="P21" s="99"/>
    </row>
    <row r="22" spans="2:20" x14ac:dyDescent="0.2">
      <c r="B22" s="187"/>
      <c r="C22" s="188"/>
      <c r="D22" s="190" t="s">
        <v>94</v>
      </c>
      <c r="E22" s="190" t="s">
        <v>93</v>
      </c>
      <c r="F22" s="63">
        <f>IF(F21-F20&lt;0,"-",F21-F20)</f>
        <v>0</v>
      </c>
      <c r="G22" s="63">
        <f>IF(G21-G20&lt;0,"-",G21-G20)</f>
        <v>0</v>
      </c>
      <c r="H22" s="63">
        <f>IF(H21-H20&lt;0,"-",H21-H20)</f>
        <v>0</v>
      </c>
      <c r="I22" s="63">
        <f>IF(I21-I20&lt;0,"-",I21-I20)</f>
        <v>0</v>
      </c>
      <c r="J22" s="60"/>
      <c r="K22" s="60">
        <f t="shared" ref="K22:M22" si="1">IF(K21-K20&lt;0,"-",K21-K20)</f>
        <v>0</v>
      </c>
      <c r="L22" s="60">
        <f t="shared" si="1"/>
        <v>0</v>
      </c>
      <c r="M22" s="60">
        <f t="shared" si="1"/>
        <v>0</v>
      </c>
      <c r="O22" s="104"/>
      <c r="P22" s="104"/>
    </row>
    <row r="23" spans="2:20" s="73" customFormat="1" ht="30" x14ac:dyDescent="0.25">
      <c r="B23" s="76" t="s">
        <v>95</v>
      </c>
      <c r="C23" s="76" t="s">
        <v>96</v>
      </c>
      <c r="D23" s="76" t="s">
        <v>97</v>
      </c>
      <c r="E23" s="76" t="s">
        <v>98</v>
      </c>
      <c r="F23" s="76" t="s">
        <v>99</v>
      </c>
      <c r="G23" s="76" t="s">
        <v>99</v>
      </c>
      <c r="H23" s="76" t="s">
        <v>99</v>
      </c>
      <c r="I23" s="76" t="s">
        <v>99</v>
      </c>
      <c r="J23" s="77"/>
      <c r="K23" s="77"/>
      <c r="L23" s="77"/>
      <c r="M23" s="61"/>
      <c r="N23" s="78" t="s">
        <v>100</v>
      </c>
      <c r="O23" s="79" t="s">
        <v>101</v>
      </c>
      <c r="P23" s="79" t="s">
        <v>102</v>
      </c>
      <c r="Q23" s="80" t="s">
        <v>103</v>
      </c>
      <c r="R23" s="80" t="s">
        <v>104</v>
      </c>
      <c r="S23" s="80" t="s">
        <v>105</v>
      </c>
      <c r="T23" s="81" t="s">
        <v>106</v>
      </c>
    </row>
    <row r="24" spans="2:20" s="92" customFormat="1" ht="33.75" customHeight="1" x14ac:dyDescent="0.25">
      <c r="B24" s="83"/>
      <c r="C24" s="84"/>
      <c r="D24" s="83"/>
      <c r="E24" s="83"/>
      <c r="F24" s="86"/>
      <c r="G24" s="86"/>
      <c r="H24" s="86"/>
      <c r="I24" s="85"/>
      <c r="J24" s="87"/>
      <c r="K24" s="87"/>
      <c r="L24" s="87"/>
      <c r="M24" s="61"/>
      <c r="N24" s="88">
        <f>IFERROR(IF(O24&lt;25%,AVERAGE(F24:M24),"SANEAR"),0)</f>
        <v>0</v>
      </c>
      <c r="O24" s="89">
        <f>IFERROR(IF(Q24=0,0,R24/Q24),0)</f>
        <v>0</v>
      </c>
      <c r="P24" s="105"/>
      <c r="Q24" s="91">
        <f>IFERROR(IF(F24&lt;0,0,SUM(F24:M24)/COUNTA(F24:M24)),0)</f>
        <v>0</v>
      </c>
      <c r="R24" s="91">
        <f>IFERROR(STDEV(F24,G24,H24,I24,J24,K24,L24,M24),0)</f>
        <v>0</v>
      </c>
      <c r="S24" s="91">
        <f>Q24+R24</f>
        <v>0</v>
      </c>
      <c r="T24" s="91">
        <f>Q24-R24</f>
        <v>0</v>
      </c>
    </row>
    <row r="25" spans="2:20" s="92" customFormat="1" ht="33.75" customHeight="1" x14ac:dyDescent="0.25">
      <c r="B25" s="83"/>
      <c r="C25" s="84"/>
      <c r="D25" s="83"/>
      <c r="E25" s="83"/>
      <c r="F25" s="86"/>
      <c r="G25" s="85"/>
      <c r="H25" s="106"/>
      <c r="I25" s="85"/>
      <c r="J25" s="87"/>
      <c r="K25" s="87"/>
      <c r="L25" s="61"/>
      <c r="M25" s="87"/>
      <c r="N25" s="88">
        <f t="shared" ref="N25:N28" si="2">IFERROR(IF(O25&lt;25%,AVERAGE(F25:M25),"SANEAR"),0)</f>
        <v>0</v>
      </c>
      <c r="O25" s="89">
        <f t="shared" ref="O25:O28" si="3">IFERROR(IF(Q25=0,0,R25/Q25),0)</f>
        <v>0</v>
      </c>
      <c r="P25" s="105"/>
      <c r="Q25" s="91">
        <f t="shared" ref="Q25:Q27" si="4">IFERROR(IF(F26&lt;0,0,SUM(F25:M25)/COUNTA(F25:M25)),0)</f>
        <v>0</v>
      </c>
      <c r="R25" s="91">
        <f t="shared" ref="R25:R28" si="5">IFERROR(STDEV(F25,G25,H25,I25,J25,K25,L25,M25),0)</f>
        <v>0</v>
      </c>
      <c r="S25" s="91">
        <f t="shared" ref="S25:S28" si="6">Q25+R25</f>
        <v>0</v>
      </c>
      <c r="T25" s="91">
        <f t="shared" ref="T25:T28" si="7">Q25-R25</f>
        <v>0</v>
      </c>
    </row>
    <row r="26" spans="2:20" s="92" customFormat="1" ht="33.75" customHeight="1" x14ac:dyDescent="0.2">
      <c r="B26" s="83"/>
      <c r="C26" s="84"/>
      <c r="D26" s="83"/>
      <c r="E26" s="83"/>
      <c r="F26" s="86"/>
      <c r="G26" s="85"/>
      <c r="H26" s="86"/>
      <c r="I26" s="85"/>
      <c r="J26" s="60"/>
      <c r="K26" s="60"/>
      <c r="L26" s="60"/>
      <c r="M26" s="87"/>
      <c r="N26" s="88">
        <f t="shared" si="2"/>
        <v>0</v>
      </c>
      <c r="O26" s="89">
        <f t="shared" si="3"/>
        <v>0</v>
      </c>
      <c r="P26" s="105"/>
      <c r="Q26" s="91">
        <f t="shared" si="4"/>
        <v>0</v>
      </c>
      <c r="R26" s="91">
        <f t="shared" si="5"/>
        <v>0</v>
      </c>
      <c r="S26" s="91">
        <f t="shared" si="6"/>
        <v>0</v>
      </c>
      <c r="T26" s="91">
        <f t="shared" si="7"/>
        <v>0</v>
      </c>
    </row>
    <row r="27" spans="2:20" s="92" customFormat="1" ht="33.75" customHeight="1" x14ac:dyDescent="0.25">
      <c r="B27" s="83"/>
      <c r="C27" s="84"/>
      <c r="D27" s="83"/>
      <c r="E27" s="83"/>
      <c r="F27" s="86"/>
      <c r="G27" s="85"/>
      <c r="H27" s="86"/>
      <c r="I27" s="85"/>
      <c r="J27" s="61"/>
      <c r="K27" s="61"/>
      <c r="L27" s="67"/>
      <c r="M27" s="87"/>
      <c r="N27" s="88">
        <f t="shared" si="2"/>
        <v>0</v>
      </c>
      <c r="O27" s="89">
        <f t="shared" si="3"/>
        <v>0</v>
      </c>
      <c r="P27" s="105"/>
      <c r="Q27" s="91">
        <f t="shared" si="4"/>
        <v>0</v>
      </c>
      <c r="R27" s="91">
        <f t="shared" si="5"/>
        <v>0</v>
      </c>
      <c r="S27" s="91">
        <f t="shared" si="6"/>
        <v>0</v>
      </c>
      <c r="T27" s="91">
        <f t="shared" si="7"/>
        <v>0</v>
      </c>
    </row>
    <row r="28" spans="2:20" s="92" customFormat="1" ht="33.75" customHeight="1" x14ac:dyDescent="0.2">
      <c r="B28" s="83"/>
      <c r="C28" s="84"/>
      <c r="D28" s="83"/>
      <c r="E28" s="83"/>
      <c r="F28" s="86"/>
      <c r="G28" s="85"/>
      <c r="H28" s="86"/>
      <c r="I28" s="85"/>
      <c r="J28" s="60"/>
      <c r="K28" s="60"/>
      <c r="L28" s="71"/>
      <c r="M28" s="87"/>
      <c r="N28" s="88">
        <f t="shared" si="2"/>
        <v>0</v>
      </c>
      <c r="O28" s="89">
        <f t="shared" si="3"/>
        <v>0</v>
      </c>
      <c r="P28" s="105"/>
      <c r="Q28" s="91">
        <f>IFERROR(IF(#REF!&lt;0,0,SUM(F28:M28)/COUNTA(F28:M28)),0)</f>
        <v>0</v>
      </c>
      <c r="R28" s="91">
        <f t="shared" si="5"/>
        <v>0</v>
      </c>
      <c r="S28" s="91">
        <f t="shared" si="6"/>
        <v>0</v>
      </c>
      <c r="T28" s="91">
        <f t="shared" si="7"/>
        <v>0</v>
      </c>
    </row>
    <row r="29" spans="2:20" s="57" customFormat="1" ht="15" x14ac:dyDescent="0.25">
      <c r="B29" s="181" t="s">
        <v>116</v>
      </c>
      <c r="C29" s="182"/>
      <c r="D29" s="182"/>
      <c r="E29" s="183"/>
      <c r="F29" s="55" t="s">
        <v>65</v>
      </c>
      <c r="G29" s="55" t="s">
        <v>66</v>
      </c>
      <c r="H29" s="55" t="s">
        <v>67</v>
      </c>
      <c r="I29" s="55" t="s">
        <v>68</v>
      </c>
      <c r="J29" s="55" t="s">
        <v>69</v>
      </c>
      <c r="K29" s="55" t="s">
        <v>70</v>
      </c>
      <c r="L29" s="55" t="s">
        <v>71</v>
      </c>
      <c r="M29" s="55" t="s">
        <v>72</v>
      </c>
      <c r="N29" s="107"/>
      <c r="O29" s="97"/>
      <c r="P29" s="97"/>
    </row>
    <row r="30" spans="2:20" s="62" customFormat="1" x14ac:dyDescent="0.2">
      <c r="B30" s="185" t="s">
        <v>115</v>
      </c>
      <c r="C30" s="188"/>
      <c r="D30" s="189" t="s">
        <v>75</v>
      </c>
      <c r="E30" s="189"/>
      <c r="F30" s="69"/>
      <c r="G30" s="69"/>
      <c r="H30" s="98"/>
      <c r="I30" s="69"/>
      <c r="J30" s="60"/>
      <c r="K30" s="60"/>
      <c r="L30" s="61"/>
      <c r="M30" s="61"/>
      <c r="N30" s="54"/>
      <c r="O30" s="99"/>
      <c r="P30" s="99"/>
    </row>
    <row r="31" spans="2:20" s="62" customFormat="1" x14ac:dyDescent="0.2">
      <c r="B31" s="186"/>
      <c r="C31" s="188"/>
      <c r="D31" s="189" t="s">
        <v>79</v>
      </c>
      <c r="E31" s="189" t="s">
        <v>79</v>
      </c>
      <c r="F31" s="69"/>
      <c r="G31" s="69"/>
      <c r="H31" s="69"/>
      <c r="I31" s="69"/>
      <c r="J31" s="61"/>
      <c r="K31" s="61"/>
      <c r="L31" s="60"/>
      <c r="M31" s="61"/>
      <c r="O31" s="99"/>
      <c r="P31" s="99"/>
    </row>
    <row r="32" spans="2:20" x14ac:dyDescent="0.2">
      <c r="B32" s="186"/>
      <c r="C32" s="188"/>
      <c r="D32" s="189" t="s">
        <v>83</v>
      </c>
      <c r="E32" s="189"/>
      <c r="F32" s="65"/>
      <c r="G32" s="66"/>
      <c r="H32" s="65"/>
      <c r="I32" s="65"/>
      <c r="J32" s="60"/>
      <c r="K32" s="60"/>
      <c r="L32" s="67"/>
      <c r="M32" s="61"/>
      <c r="O32" s="62"/>
      <c r="P32" s="62"/>
    </row>
    <row r="33" spans="2:20" x14ac:dyDescent="0.2">
      <c r="B33" s="186"/>
      <c r="C33" s="188"/>
      <c r="D33" s="190" t="s">
        <v>87</v>
      </c>
      <c r="E33" s="190" t="s">
        <v>87</v>
      </c>
      <c r="F33" s="69"/>
      <c r="G33" s="69"/>
      <c r="H33" s="69"/>
      <c r="I33" s="69"/>
      <c r="J33" s="70"/>
      <c r="K33" s="70"/>
      <c r="L33" s="71"/>
      <c r="M33" s="61"/>
      <c r="O33" s="100"/>
      <c r="P33" s="99"/>
    </row>
    <row r="34" spans="2:20" x14ac:dyDescent="0.2">
      <c r="B34" s="186"/>
      <c r="C34" s="188"/>
      <c r="D34" s="190" t="s">
        <v>91</v>
      </c>
      <c r="E34" s="190" t="s">
        <v>91</v>
      </c>
      <c r="F34" s="101"/>
      <c r="G34" s="101"/>
      <c r="H34" s="101"/>
      <c r="I34" s="101"/>
      <c r="J34" s="75"/>
      <c r="K34" s="75"/>
      <c r="L34" s="75"/>
      <c r="M34" s="61"/>
      <c r="O34" s="102"/>
      <c r="P34" s="102"/>
    </row>
    <row r="35" spans="2:20" x14ac:dyDescent="0.2">
      <c r="B35" s="186"/>
      <c r="C35" s="188"/>
      <c r="D35" s="190" t="s">
        <v>92</v>
      </c>
      <c r="E35" s="190" t="s">
        <v>93</v>
      </c>
      <c r="F35" s="101"/>
      <c r="G35" s="103"/>
      <c r="H35" s="101"/>
      <c r="I35" s="103"/>
      <c r="J35" s="75"/>
      <c r="K35" s="75"/>
      <c r="L35" s="75"/>
      <c r="M35" s="61"/>
      <c r="O35" s="99"/>
      <c r="P35" s="99"/>
    </row>
    <row r="36" spans="2:20" x14ac:dyDescent="0.2">
      <c r="B36" s="187"/>
      <c r="C36" s="188"/>
      <c r="D36" s="190" t="s">
        <v>94</v>
      </c>
      <c r="E36" s="190" t="s">
        <v>93</v>
      </c>
      <c r="F36" s="63">
        <f>IF(F35-F34&lt;0,"-",F35-F34)</f>
        <v>0</v>
      </c>
      <c r="G36" s="63">
        <f>IF(G35-G34&lt;0,"-",G35-G34)</f>
        <v>0</v>
      </c>
      <c r="H36" s="63">
        <f>IF(H35-H34&lt;0,"-",H35-H34)</f>
        <v>0</v>
      </c>
      <c r="I36" s="63">
        <f>IF(I35-I34&lt;0,"-",I35-I34)</f>
        <v>0</v>
      </c>
      <c r="J36" s="60"/>
      <c r="K36" s="60">
        <f t="shared" ref="K36:M36" si="8">IF(K35-K34&lt;0,"-",K35-K34)</f>
        <v>0</v>
      </c>
      <c r="L36" s="60">
        <f t="shared" si="8"/>
        <v>0</v>
      </c>
      <c r="M36" s="60">
        <f t="shared" si="8"/>
        <v>0</v>
      </c>
      <c r="O36" s="104"/>
      <c r="P36" s="104"/>
    </row>
    <row r="37" spans="2:20" s="73" customFormat="1" ht="30" x14ac:dyDescent="0.25">
      <c r="B37" s="76" t="s">
        <v>95</v>
      </c>
      <c r="C37" s="76" t="s">
        <v>96</v>
      </c>
      <c r="D37" s="76" t="s">
        <v>97</v>
      </c>
      <c r="E37" s="76" t="s">
        <v>98</v>
      </c>
      <c r="F37" s="76" t="s">
        <v>99</v>
      </c>
      <c r="G37" s="76" t="s">
        <v>99</v>
      </c>
      <c r="H37" s="76" t="s">
        <v>99</v>
      </c>
      <c r="I37" s="76" t="s">
        <v>99</v>
      </c>
      <c r="J37" s="77"/>
      <c r="K37" s="77"/>
      <c r="L37" s="77"/>
      <c r="M37" s="61"/>
      <c r="N37" s="78" t="s">
        <v>100</v>
      </c>
      <c r="O37" s="79" t="s">
        <v>101</v>
      </c>
      <c r="P37" s="79" t="s">
        <v>102</v>
      </c>
      <c r="Q37" s="80" t="s">
        <v>103</v>
      </c>
      <c r="R37" s="80" t="s">
        <v>104</v>
      </c>
      <c r="S37" s="80" t="s">
        <v>105</v>
      </c>
      <c r="T37" s="81" t="s">
        <v>106</v>
      </c>
    </row>
    <row r="38" spans="2:20" s="92" customFormat="1" ht="33.75" customHeight="1" x14ac:dyDescent="0.25">
      <c r="B38" s="83"/>
      <c r="C38" s="84"/>
      <c r="D38" s="83"/>
      <c r="E38" s="83"/>
      <c r="F38" s="86"/>
      <c r="G38" s="86"/>
      <c r="H38" s="86"/>
      <c r="I38" s="85"/>
      <c r="J38" s="87"/>
      <c r="K38" s="87"/>
      <c r="L38" s="87"/>
      <c r="M38" s="61"/>
      <c r="N38" s="88">
        <f>IFERROR(IF(O38&lt;25%,AVERAGE(F38:M38),"SANEAR"),0)</f>
        <v>0</v>
      </c>
      <c r="O38" s="89">
        <f>IFERROR(IF(Q38=0,0,R38/Q38),0)</f>
        <v>0</v>
      </c>
      <c r="P38" s="105"/>
      <c r="Q38" s="91">
        <f>IFERROR(IF(F38&lt;0,0,SUM(F38:M38)/COUNTA(F38:M38)),0)</f>
        <v>0</v>
      </c>
      <c r="R38" s="91">
        <f>IFERROR(STDEV(F38,G38,H38,I38,J38,K38,L38,M38),0)</f>
        <v>0</v>
      </c>
      <c r="S38" s="91">
        <f>Q38+R38</f>
        <v>0</v>
      </c>
      <c r="T38" s="91">
        <f>Q38-R38</f>
        <v>0</v>
      </c>
    </row>
    <row r="39" spans="2:20" s="92" customFormat="1" ht="33.75" customHeight="1" x14ac:dyDescent="0.25">
      <c r="B39" s="83"/>
      <c r="C39" s="84"/>
      <c r="D39" s="83"/>
      <c r="E39" s="83"/>
      <c r="F39" s="86"/>
      <c r="G39" s="85"/>
      <c r="H39" s="106"/>
      <c r="I39" s="85"/>
      <c r="J39" s="87"/>
      <c r="K39" s="87"/>
      <c r="L39" s="61"/>
      <c r="M39" s="87"/>
      <c r="N39" s="88">
        <f t="shared" ref="N39:N42" si="9">IFERROR(IF(O39&lt;25%,AVERAGE(F39:M39),"SANEAR"),0)</f>
        <v>0</v>
      </c>
      <c r="O39" s="89">
        <f t="shared" ref="O39:O42" si="10">IFERROR(IF(Q39=0,0,R39/Q39),0)</f>
        <v>0</v>
      </c>
      <c r="P39" s="105"/>
      <c r="Q39" s="91">
        <f t="shared" ref="Q39:Q41" si="11">IFERROR(IF(F40&lt;0,0,SUM(F39:M39)/COUNTA(F39:M39)),0)</f>
        <v>0</v>
      </c>
      <c r="R39" s="91">
        <f t="shared" ref="R39:R42" si="12">IFERROR(STDEV(F39,G39,H39,I39,J39,K39,L39,M39),0)</f>
        <v>0</v>
      </c>
      <c r="S39" s="91">
        <f t="shared" ref="S39:S42" si="13">Q39+R39</f>
        <v>0</v>
      </c>
      <c r="T39" s="91">
        <f t="shared" ref="T39:T42" si="14">Q39-R39</f>
        <v>0</v>
      </c>
    </row>
    <row r="40" spans="2:20" s="92" customFormat="1" ht="33.75" customHeight="1" x14ac:dyDescent="0.2">
      <c r="B40" s="83"/>
      <c r="C40" s="84"/>
      <c r="D40" s="83"/>
      <c r="E40" s="83"/>
      <c r="F40" s="86"/>
      <c r="G40" s="85"/>
      <c r="H40" s="86"/>
      <c r="I40" s="85"/>
      <c r="J40" s="60"/>
      <c r="K40" s="60"/>
      <c r="L40" s="60"/>
      <c r="M40" s="87"/>
      <c r="N40" s="88">
        <f t="shared" si="9"/>
        <v>0</v>
      </c>
      <c r="O40" s="89">
        <f t="shared" si="10"/>
        <v>0</v>
      </c>
      <c r="P40" s="105"/>
      <c r="Q40" s="91">
        <f t="shared" si="11"/>
        <v>0</v>
      </c>
      <c r="R40" s="91">
        <f t="shared" si="12"/>
        <v>0</v>
      </c>
      <c r="S40" s="91">
        <f t="shared" si="13"/>
        <v>0</v>
      </c>
      <c r="T40" s="91">
        <f t="shared" si="14"/>
        <v>0</v>
      </c>
    </row>
    <row r="41" spans="2:20" s="92" customFormat="1" ht="33.75" customHeight="1" x14ac:dyDescent="0.25">
      <c r="B41" s="83"/>
      <c r="C41" s="84"/>
      <c r="D41" s="83"/>
      <c r="E41" s="83"/>
      <c r="F41" s="86"/>
      <c r="G41" s="85"/>
      <c r="H41" s="86"/>
      <c r="I41" s="85"/>
      <c r="J41" s="61"/>
      <c r="K41" s="61"/>
      <c r="L41" s="67"/>
      <c r="M41" s="87"/>
      <c r="N41" s="88">
        <f t="shared" si="9"/>
        <v>0</v>
      </c>
      <c r="O41" s="89">
        <f t="shared" si="10"/>
        <v>0</v>
      </c>
      <c r="P41" s="105"/>
      <c r="Q41" s="91">
        <f t="shared" si="11"/>
        <v>0</v>
      </c>
      <c r="R41" s="91">
        <f t="shared" si="12"/>
        <v>0</v>
      </c>
      <c r="S41" s="91">
        <f t="shared" si="13"/>
        <v>0</v>
      </c>
      <c r="T41" s="91">
        <f t="shared" si="14"/>
        <v>0</v>
      </c>
    </row>
    <row r="42" spans="2:20" s="92" customFormat="1" ht="33.75" customHeight="1" x14ac:dyDescent="0.2">
      <c r="B42" s="83"/>
      <c r="C42" s="84"/>
      <c r="D42" s="83"/>
      <c r="E42" s="83"/>
      <c r="F42" s="86"/>
      <c r="G42" s="85"/>
      <c r="H42" s="86"/>
      <c r="I42" s="85"/>
      <c r="J42" s="60"/>
      <c r="K42" s="60"/>
      <c r="L42" s="71"/>
      <c r="M42" s="87"/>
      <c r="N42" s="88">
        <f t="shared" si="9"/>
        <v>0</v>
      </c>
      <c r="O42" s="89">
        <f t="shared" si="10"/>
        <v>0</v>
      </c>
      <c r="P42" s="105"/>
      <c r="Q42" s="91">
        <f>IFERROR(IF(#REF!&lt;0,0,SUM(F42:M42)/COUNTA(F42:M42)),0)</f>
        <v>0</v>
      </c>
      <c r="R42" s="91">
        <f t="shared" si="12"/>
        <v>0</v>
      </c>
      <c r="S42" s="91">
        <f t="shared" si="13"/>
        <v>0</v>
      </c>
      <c r="T42" s="91">
        <f t="shared" si="14"/>
        <v>0</v>
      </c>
    </row>
    <row r="43" spans="2:20" s="57" customFormat="1" ht="15" x14ac:dyDescent="0.25">
      <c r="B43" s="181" t="s">
        <v>117</v>
      </c>
      <c r="C43" s="182"/>
      <c r="D43" s="182"/>
      <c r="E43" s="183"/>
      <c r="F43" s="55" t="s">
        <v>65</v>
      </c>
      <c r="G43" s="55" t="s">
        <v>66</v>
      </c>
      <c r="H43" s="55" t="s">
        <v>67</v>
      </c>
      <c r="I43" s="55" t="s">
        <v>68</v>
      </c>
      <c r="J43" s="55" t="s">
        <v>69</v>
      </c>
      <c r="K43" s="55" t="s">
        <v>70</v>
      </c>
      <c r="L43" s="55" t="s">
        <v>71</v>
      </c>
      <c r="M43" s="55" t="s">
        <v>72</v>
      </c>
      <c r="N43" s="56"/>
      <c r="O43" s="184"/>
      <c r="P43" s="184"/>
      <c r="Q43" s="184"/>
      <c r="R43" s="184"/>
    </row>
    <row r="44" spans="2:20" s="62" customFormat="1" x14ac:dyDescent="0.2">
      <c r="B44" s="185" t="s">
        <v>115</v>
      </c>
      <c r="C44" s="188"/>
      <c r="D44" s="189" t="s">
        <v>75</v>
      </c>
      <c r="E44" s="189"/>
      <c r="F44" s="69"/>
      <c r="G44" s="69"/>
      <c r="H44" s="98"/>
      <c r="I44" s="69"/>
      <c r="J44" s="60"/>
      <c r="K44" s="60"/>
      <c r="L44" s="61"/>
      <c r="M44" s="61"/>
      <c r="N44" s="54"/>
      <c r="O44" s="99"/>
      <c r="P44" s="99"/>
    </row>
    <row r="45" spans="2:20" s="62" customFormat="1" x14ac:dyDescent="0.2">
      <c r="B45" s="186"/>
      <c r="C45" s="188"/>
      <c r="D45" s="189" t="s">
        <v>79</v>
      </c>
      <c r="E45" s="189" t="s">
        <v>79</v>
      </c>
      <c r="F45" s="69"/>
      <c r="G45" s="69"/>
      <c r="H45" s="69"/>
      <c r="I45" s="69"/>
      <c r="J45" s="61"/>
      <c r="K45" s="61"/>
      <c r="L45" s="60"/>
      <c r="M45" s="61"/>
      <c r="O45" s="99"/>
      <c r="P45" s="99"/>
    </row>
    <row r="46" spans="2:20" x14ac:dyDescent="0.2">
      <c r="B46" s="186"/>
      <c r="C46" s="188"/>
      <c r="D46" s="189" t="s">
        <v>83</v>
      </c>
      <c r="E46" s="189"/>
      <c r="F46" s="65"/>
      <c r="G46" s="66"/>
      <c r="H46" s="65"/>
      <c r="I46" s="65"/>
      <c r="J46" s="60"/>
      <c r="K46" s="60"/>
      <c r="L46" s="67"/>
      <c r="M46" s="61"/>
      <c r="O46" s="62"/>
      <c r="P46" s="62"/>
    </row>
    <row r="47" spans="2:20" x14ac:dyDescent="0.2">
      <c r="B47" s="186"/>
      <c r="C47" s="188"/>
      <c r="D47" s="190" t="s">
        <v>87</v>
      </c>
      <c r="E47" s="190" t="s">
        <v>87</v>
      </c>
      <c r="F47" s="69"/>
      <c r="G47" s="69"/>
      <c r="H47" s="69"/>
      <c r="I47" s="69"/>
      <c r="J47" s="70"/>
      <c r="K47" s="70"/>
      <c r="L47" s="71"/>
      <c r="M47" s="61"/>
      <c r="O47" s="100"/>
      <c r="P47" s="99"/>
    </row>
    <row r="48" spans="2:20" x14ac:dyDescent="0.2">
      <c r="B48" s="186"/>
      <c r="C48" s="188"/>
      <c r="D48" s="190" t="s">
        <v>91</v>
      </c>
      <c r="E48" s="190" t="s">
        <v>91</v>
      </c>
      <c r="F48" s="101"/>
      <c r="G48" s="101"/>
      <c r="H48" s="101"/>
      <c r="I48" s="101"/>
      <c r="J48" s="75"/>
      <c r="K48" s="75"/>
      <c r="L48" s="75"/>
      <c r="M48" s="61"/>
      <c r="O48" s="102"/>
      <c r="P48" s="102"/>
    </row>
    <row r="49" spans="2:20" x14ac:dyDescent="0.2">
      <c r="B49" s="186"/>
      <c r="C49" s="188"/>
      <c r="D49" s="190" t="s">
        <v>92</v>
      </c>
      <c r="E49" s="190" t="s">
        <v>93</v>
      </c>
      <c r="F49" s="101"/>
      <c r="G49" s="103"/>
      <c r="H49" s="101"/>
      <c r="I49" s="103"/>
      <c r="J49" s="75"/>
      <c r="K49" s="75"/>
      <c r="L49" s="75"/>
      <c r="M49" s="61"/>
      <c r="O49" s="99"/>
      <c r="P49" s="99"/>
    </row>
    <row r="50" spans="2:20" x14ac:dyDescent="0.2">
      <c r="B50" s="187"/>
      <c r="C50" s="188"/>
      <c r="D50" s="190" t="s">
        <v>94</v>
      </c>
      <c r="E50" s="190" t="s">
        <v>93</v>
      </c>
      <c r="F50" s="63">
        <f>IF(F49-F48&lt;0,"-",F49-F48)</f>
        <v>0</v>
      </c>
      <c r="G50" s="63">
        <f>IF(G49-G48&lt;0,"-",G49-G48)</f>
        <v>0</v>
      </c>
      <c r="H50" s="63">
        <f>IF(H49-H48&lt;0,"-",H49-H48)</f>
        <v>0</v>
      </c>
      <c r="I50" s="63">
        <f>IF(I49-I48&lt;0,"-",I49-I48)</f>
        <v>0</v>
      </c>
      <c r="J50" s="60"/>
      <c r="K50" s="60">
        <f t="shared" ref="K50:M50" si="15">IF(K49-K48&lt;0,"-",K49-K48)</f>
        <v>0</v>
      </c>
      <c r="L50" s="60">
        <f t="shared" si="15"/>
        <v>0</v>
      </c>
      <c r="M50" s="60">
        <f t="shared" si="15"/>
        <v>0</v>
      </c>
      <c r="O50" s="104"/>
      <c r="P50" s="104"/>
    </row>
    <row r="51" spans="2:20" s="73" customFormat="1" ht="30" x14ac:dyDescent="0.25">
      <c r="B51" s="76" t="s">
        <v>95</v>
      </c>
      <c r="C51" s="76" t="s">
        <v>96</v>
      </c>
      <c r="D51" s="76" t="s">
        <v>97</v>
      </c>
      <c r="E51" s="76" t="s">
        <v>98</v>
      </c>
      <c r="F51" s="76" t="s">
        <v>99</v>
      </c>
      <c r="G51" s="76" t="s">
        <v>99</v>
      </c>
      <c r="H51" s="76" t="s">
        <v>99</v>
      </c>
      <c r="I51" s="76" t="s">
        <v>99</v>
      </c>
      <c r="J51" s="77"/>
      <c r="K51" s="77"/>
      <c r="L51" s="77"/>
      <c r="M51" s="61"/>
      <c r="N51" s="78" t="s">
        <v>100</v>
      </c>
      <c r="O51" s="79" t="s">
        <v>101</v>
      </c>
      <c r="P51" s="79" t="s">
        <v>102</v>
      </c>
      <c r="Q51" s="80" t="s">
        <v>103</v>
      </c>
      <c r="R51" s="80" t="s">
        <v>104</v>
      </c>
      <c r="S51" s="80" t="s">
        <v>105</v>
      </c>
      <c r="T51" s="81" t="s">
        <v>106</v>
      </c>
    </row>
    <row r="52" spans="2:20" s="92" customFormat="1" ht="33.75" customHeight="1" x14ac:dyDescent="0.25">
      <c r="B52" s="83"/>
      <c r="C52" s="84"/>
      <c r="D52" s="83"/>
      <c r="E52" s="83"/>
      <c r="F52" s="86"/>
      <c r="G52" s="86"/>
      <c r="H52" s="86"/>
      <c r="I52" s="85"/>
      <c r="J52" s="87"/>
      <c r="K52" s="87"/>
      <c r="L52" s="87"/>
      <c r="M52" s="61"/>
      <c r="N52" s="88">
        <f>IFERROR(IF(O52&lt;25%,AVERAGE(F52:M52),"SANEAR"),0)</f>
        <v>0</v>
      </c>
      <c r="O52" s="89">
        <f>IFERROR(IF(Q52=0,0,R52/Q52),0)</f>
        <v>0</v>
      </c>
      <c r="P52" s="105"/>
      <c r="Q52" s="91">
        <f>IFERROR(IF(F52&lt;0,0,SUM(F52:M52)/COUNTA(F52:M52)),0)</f>
        <v>0</v>
      </c>
      <c r="R52" s="91">
        <f>IFERROR(STDEV(F52,G52,H52,I52,J52,K52,L52,M52),0)</f>
        <v>0</v>
      </c>
      <c r="S52" s="91">
        <f>Q52+R52</f>
        <v>0</v>
      </c>
      <c r="T52" s="91">
        <f>Q52-R52</f>
        <v>0</v>
      </c>
    </row>
    <row r="53" spans="2:20" s="92" customFormat="1" ht="33.75" customHeight="1" x14ac:dyDescent="0.25">
      <c r="B53" s="83"/>
      <c r="C53" s="84"/>
      <c r="D53" s="83"/>
      <c r="E53" s="83"/>
      <c r="F53" s="86"/>
      <c r="G53" s="85"/>
      <c r="H53" s="106"/>
      <c r="I53" s="85"/>
      <c r="J53" s="87"/>
      <c r="K53" s="87"/>
      <c r="L53" s="61"/>
      <c r="M53" s="87"/>
      <c r="N53" s="88">
        <f t="shared" ref="N53:N56" si="16">IFERROR(IF(O53&lt;25%,AVERAGE(F53:M53),"SANEAR"),0)</f>
        <v>0</v>
      </c>
      <c r="O53" s="89">
        <f t="shared" ref="O53:O56" si="17">IFERROR(IF(Q53=0,0,R53/Q53),0)</f>
        <v>0</v>
      </c>
      <c r="P53" s="105"/>
      <c r="Q53" s="91">
        <f t="shared" ref="Q53:Q55" si="18">IFERROR(IF(F54&lt;0,0,SUM(F53:M53)/COUNTA(F53:M53)),0)</f>
        <v>0</v>
      </c>
      <c r="R53" s="91">
        <f t="shared" ref="R53:R56" si="19">IFERROR(STDEV(F53,G53,H53,I53,J53,K53,L53,M53),0)</f>
        <v>0</v>
      </c>
      <c r="S53" s="91">
        <f t="shared" ref="S53:S56" si="20">Q53+R53</f>
        <v>0</v>
      </c>
      <c r="T53" s="91">
        <f t="shared" ref="T53:T56" si="21">Q53-R53</f>
        <v>0</v>
      </c>
    </row>
    <row r="54" spans="2:20" s="92" customFormat="1" ht="33.75" customHeight="1" x14ac:dyDescent="0.2">
      <c r="B54" s="83"/>
      <c r="C54" s="84"/>
      <c r="D54" s="83"/>
      <c r="E54" s="83"/>
      <c r="F54" s="86"/>
      <c r="G54" s="85"/>
      <c r="H54" s="86"/>
      <c r="I54" s="85"/>
      <c r="J54" s="60"/>
      <c r="K54" s="60"/>
      <c r="L54" s="60"/>
      <c r="M54" s="87"/>
      <c r="N54" s="88">
        <f t="shared" si="16"/>
        <v>0</v>
      </c>
      <c r="O54" s="89">
        <f t="shared" si="17"/>
        <v>0</v>
      </c>
      <c r="P54" s="105"/>
      <c r="Q54" s="91">
        <f t="shared" si="18"/>
        <v>0</v>
      </c>
      <c r="R54" s="91">
        <f t="shared" si="19"/>
        <v>0</v>
      </c>
      <c r="S54" s="91">
        <f t="shared" si="20"/>
        <v>0</v>
      </c>
      <c r="T54" s="91">
        <f t="shared" si="21"/>
        <v>0</v>
      </c>
    </row>
    <row r="55" spans="2:20" s="92" customFormat="1" ht="33.75" customHeight="1" x14ac:dyDescent="0.25">
      <c r="B55" s="83"/>
      <c r="C55" s="84"/>
      <c r="D55" s="83"/>
      <c r="E55" s="83"/>
      <c r="F55" s="86"/>
      <c r="G55" s="85"/>
      <c r="H55" s="86"/>
      <c r="I55" s="85"/>
      <c r="J55" s="61"/>
      <c r="K55" s="61"/>
      <c r="L55" s="67"/>
      <c r="M55" s="87"/>
      <c r="N55" s="88">
        <f t="shared" si="16"/>
        <v>0</v>
      </c>
      <c r="O55" s="89">
        <f t="shared" si="17"/>
        <v>0</v>
      </c>
      <c r="P55" s="105"/>
      <c r="Q55" s="91">
        <f t="shared" si="18"/>
        <v>0</v>
      </c>
      <c r="R55" s="91">
        <f t="shared" si="19"/>
        <v>0</v>
      </c>
      <c r="S55" s="91">
        <f t="shared" si="20"/>
        <v>0</v>
      </c>
      <c r="T55" s="91">
        <f t="shared" si="21"/>
        <v>0</v>
      </c>
    </row>
    <row r="56" spans="2:20" s="92" customFormat="1" ht="33.75" customHeight="1" x14ac:dyDescent="0.2">
      <c r="B56" s="83"/>
      <c r="C56" s="84"/>
      <c r="D56" s="83"/>
      <c r="E56" s="83"/>
      <c r="F56" s="86"/>
      <c r="G56" s="85"/>
      <c r="H56" s="86"/>
      <c r="I56" s="85"/>
      <c r="J56" s="60"/>
      <c r="K56" s="60"/>
      <c r="L56" s="71"/>
      <c r="M56" s="87"/>
      <c r="N56" s="88">
        <f t="shared" si="16"/>
        <v>0</v>
      </c>
      <c r="O56" s="89">
        <f t="shared" si="17"/>
        <v>0</v>
      </c>
      <c r="P56" s="105"/>
      <c r="Q56" s="91">
        <f>IFERROR(IF(#REF!&lt;0,0,SUM(F56:M56)/COUNTA(F56:M56)),0)</f>
        <v>0</v>
      </c>
      <c r="R56" s="91">
        <f t="shared" si="19"/>
        <v>0</v>
      </c>
      <c r="S56" s="91">
        <f t="shared" si="20"/>
        <v>0</v>
      </c>
      <c r="T56" s="91">
        <f t="shared" si="21"/>
        <v>0</v>
      </c>
    </row>
    <row r="57" spans="2:20" s="57" customFormat="1" ht="15" x14ac:dyDescent="0.25">
      <c r="B57" s="181" t="s">
        <v>118</v>
      </c>
      <c r="C57" s="182"/>
      <c r="D57" s="182"/>
      <c r="E57" s="183"/>
      <c r="F57" s="55" t="s">
        <v>65</v>
      </c>
      <c r="G57" s="55" t="s">
        <v>66</v>
      </c>
      <c r="H57" s="55" t="s">
        <v>67</v>
      </c>
      <c r="I57" s="55" t="s">
        <v>68</v>
      </c>
      <c r="J57" s="55" t="s">
        <v>69</v>
      </c>
      <c r="K57" s="55" t="s">
        <v>70</v>
      </c>
      <c r="L57" s="55" t="s">
        <v>71</v>
      </c>
      <c r="M57" s="55" t="s">
        <v>72</v>
      </c>
      <c r="N57" s="56"/>
      <c r="O57" s="184"/>
      <c r="P57" s="184"/>
      <c r="Q57" s="184"/>
      <c r="R57" s="184"/>
    </row>
    <row r="58" spans="2:20" s="62" customFormat="1" x14ac:dyDescent="0.2">
      <c r="B58" s="185" t="s">
        <v>115</v>
      </c>
      <c r="C58" s="188"/>
      <c r="D58" s="189" t="s">
        <v>75</v>
      </c>
      <c r="E58" s="189"/>
      <c r="F58" s="69"/>
      <c r="G58" s="69"/>
      <c r="H58" s="98"/>
      <c r="I58" s="69"/>
      <c r="J58" s="60"/>
      <c r="K58" s="60"/>
      <c r="L58" s="61"/>
      <c r="M58" s="61"/>
      <c r="N58" s="54"/>
      <c r="O58" s="99"/>
      <c r="P58" s="99"/>
    </row>
    <row r="59" spans="2:20" s="62" customFormat="1" x14ac:dyDescent="0.2">
      <c r="B59" s="186"/>
      <c r="C59" s="188"/>
      <c r="D59" s="189" t="s">
        <v>79</v>
      </c>
      <c r="E59" s="189" t="s">
        <v>79</v>
      </c>
      <c r="F59" s="69"/>
      <c r="G59" s="69"/>
      <c r="H59" s="69"/>
      <c r="I59" s="69"/>
      <c r="J59" s="61"/>
      <c r="K59" s="61"/>
      <c r="L59" s="60"/>
      <c r="M59" s="61"/>
      <c r="O59" s="99"/>
      <c r="P59" s="99"/>
    </row>
    <row r="60" spans="2:20" x14ac:dyDescent="0.2">
      <c r="B60" s="186"/>
      <c r="C60" s="188"/>
      <c r="D60" s="189" t="s">
        <v>83</v>
      </c>
      <c r="E60" s="189"/>
      <c r="F60" s="65"/>
      <c r="G60" s="66"/>
      <c r="H60" s="65"/>
      <c r="I60" s="65"/>
      <c r="J60" s="60"/>
      <c r="K60" s="60"/>
      <c r="L60" s="67"/>
      <c r="M60" s="61"/>
      <c r="O60" s="62"/>
      <c r="P60" s="62"/>
    </row>
    <row r="61" spans="2:20" x14ac:dyDescent="0.2">
      <c r="B61" s="186"/>
      <c r="C61" s="188"/>
      <c r="D61" s="190" t="s">
        <v>87</v>
      </c>
      <c r="E61" s="190" t="s">
        <v>87</v>
      </c>
      <c r="F61" s="69"/>
      <c r="G61" s="69"/>
      <c r="H61" s="69"/>
      <c r="I61" s="69"/>
      <c r="J61" s="70"/>
      <c r="K61" s="70"/>
      <c r="L61" s="71"/>
      <c r="M61" s="61"/>
      <c r="O61" s="100"/>
      <c r="P61" s="99"/>
    </row>
    <row r="62" spans="2:20" x14ac:dyDescent="0.2">
      <c r="B62" s="186"/>
      <c r="C62" s="188"/>
      <c r="D62" s="190" t="s">
        <v>91</v>
      </c>
      <c r="E62" s="190" t="s">
        <v>91</v>
      </c>
      <c r="F62" s="101"/>
      <c r="G62" s="101"/>
      <c r="H62" s="101"/>
      <c r="I62" s="101"/>
      <c r="J62" s="75"/>
      <c r="K62" s="75"/>
      <c r="L62" s="75"/>
      <c r="M62" s="61"/>
      <c r="O62" s="102"/>
      <c r="P62" s="102"/>
    </row>
    <row r="63" spans="2:20" x14ac:dyDescent="0.2">
      <c r="B63" s="186"/>
      <c r="C63" s="188"/>
      <c r="D63" s="190" t="s">
        <v>92</v>
      </c>
      <c r="E63" s="190" t="s">
        <v>93</v>
      </c>
      <c r="F63" s="101"/>
      <c r="G63" s="103"/>
      <c r="H63" s="101"/>
      <c r="I63" s="103"/>
      <c r="J63" s="75"/>
      <c r="K63" s="75"/>
      <c r="L63" s="75"/>
      <c r="M63" s="61"/>
      <c r="O63" s="99"/>
      <c r="P63" s="99"/>
    </row>
    <row r="64" spans="2:20" x14ac:dyDescent="0.2">
      <c r="B64" s="187"/>
      <c r="C64" s="188"/>
      <c r="D64" s="190" t="s">
        <v>94</v>
      </c>
      <c r="E64" s="190" t="s">
        <v>93</v>
      </c>
      <c r="F64" s="63">
        <f>IF(F63-F62&lt;0,"-",F63-F62)</f>
        <v>0</v>
      </c>
      <c r="G64" s="63">
        <f>IF(G63-G62&lt;0,"-",G63-G62)</f>
        <v>0</v>
      </c>
      <c r="H64" s="63">
        <f>IF(H63-H62&lt;0,"-",H63-H62)</f>
        <v>0</v>
      </c>
      <c r="I64" s="63">
        <f>IF(I63-I62&lt;0,"-",I63-I62)</f>
        <v>0</v>
      </c>
      <c r="J64" s="60"/>
      <c r="K64" s="60">
        <f t="shared" ref="K64:M64" si="22">IF(K63-K62&lt;0,"-",K63-K62)</f>
        <v>0</v>
      </c>
      <c r="L64" s="60">
        <f t="shared" si="22"/>
        <v>0</v>
      </c>
      <c r="M64" s="60">
        <f t="shared" si="22"/>
        <v>0</v>
      </c>
      <c r="O64" s="104"/>
      <c r="P64" s="104"/>
    </row>
    <row r="65" spans="2:20" s="73" customFormat="1" ht="30" x14ac:dyDescent="0.25">
      <c r="B65" s="76" t="s">
        <v>95</v>
      </c>
      <c r="C65" s="76" t="s">
        <v>96</v>
      </c>
      <c r="D65" s="76" t="s">
        <v>97</v>
      </c>
      <c r="E65" s="76" t="s">
        <v>98</v>
      </c>
      <c r="F65" s="76" t="s">
        <v>99</v>
      </c>
      <c r="G65" s="76" t="s">
        <v>99</v>
      </c>
      <c r="H65" s="76" t="s">
        <v>99</v>
      </c>
      <c r="I65" s="76" t="s">
        <v>99</v>
      </c>
      <c r="J65" s="77"/>
      <c r="K65" s="77"/>
      <c r="L65" s="77"/>
      <c r="M65" s="61"/>
      <c r="N65" s="78" t="s">
        <v>100</v>
      </c>
      <c r="O65" s="79" t="s">
        <v>101</v>
      </c>
      <c r="P65" s="79" t="s">
        <v>102</v>
      </c>
      <c r="Q65" s="80" t="s">
        <v>103</v>
      </c>
      <c r="R65" s="80" t="s">
        <v>104</v>
      </c>
      <c r="S65" s="80" t="s">
        <v>105</v>
      </c>
      <c r="T65" s="81" t="s">
        <v>106</v>
      </c>
    </row>
    <row r="66" spans="2:20" s="92" customFormat="1" ht="33.75" customHeight="1" x14ac:dyDescent="0.25">
      <c r="B66" s="83"/>
      <c r="C66" s="84"/>
      <c r="D66" s="83"/>
      <c r="E66" s="83"/>
      <c r="F66" s="86"/>
      <c r="G66" s="86"/>
      <c r="H66" s="86"/>
      <c r="I66" s="85"/>
      <c r="J66" s="87"/>
      <c r="K66" s="87"/>
      <c r="L66" s="87"/>
      <c r="M66" s="61"/>
      <c r="N66" s="88">
        <f>IFERROR(IF(O66&lt;25%,AVERAGE(F66:M66),"SANEAR"),0)</f>
        <v>0</v>
      </c>
      <c r="O66" s="89">
        <f>IFERROR(IF(Q66=0,0,R66/Q66),0)</f>
        <v>0</v>
      </c>
      <c r="P66" s="105"/>
      <c r="Q66" s="91">
        <f>IFERROR(IF(F66&lt;0,0,SUM(F66:M66)/COUNTA(F66:M66)),0)</f>
        <v>0</v>
      </c>
      <c r="R66" s="91">
        <f>IFERROR(STDEV(F66,G66,H66,I66,J66,K66,L66,M66),0)</f>
        <v>0</v>
      </c>
      <c r="S66" s="91">
        <f>Q66+R66</f>
        <v>0</v>
      </c>
      <c r="T66" s="91">
        <f>Q66-R66</f>
        <v>0</v>
      </c>
    </row>
    <row r="67" spans="2:20" s="92" customFormat="1" ht="33.75" customHeight="1" x14ac:dyDescent="0.25">
      <c r="B67" s="83"/>
      <c r="C67" s="84"/>
      <c r="D67" s="83"/>
      <c r="E67" s="83"/>
      <c r="F67" s="86"/>
      <c r="G67" s="85"/>
      <c r="H67" s="106"/>
      <c r="I67" s="85"/>
      <c r="J67" s="87"/>
      <c r="K67" s="87"/>
      <c r="L67" s="61"/>
      <c r="M67" s="87"/>
      <c r="N67" s="88">
        <f t="shared" ref="N67:N70" si="23">IFERROR(IF(O67&lt;25%,AVERAGE(F67:M67),"SANEAR"),0)</f>
        <v>0</v>
      </c>
      <c r="O67" s="89">
        <f t="shared" ref="O67:O70" si="24">IFERROR(IF(Q67=0,0,R67/Q67),0)</f>
        <v>0</v>
      </c>
      <c r="P67" s="105"/>
      <c r="Q67" s="91">
        <f t="shared" ref="Q67:Q69" si="25">IFERROR(IF(F68&lt;0,0,SUM(F67:M67)/COUNTA(F67:M67)),0)</f>
        <v>0</v>
      </c>
      <c r="R67" s="91">
        <f t="shared" ref="R67:R70" si="26">IFERROR(STDEV(F67,G67,H67,I67,J67,K67,L67,M67),0)</f>
        <v>0</v>
      </c>
      <c r="S67" s="91">
        <f t="shared" ref="S67:S70" si="27">Q67+R67</f>
        <v>0</v>
      </c>
      <c r="T67" s="91">
        <f t="shared" ref="T67:T70" si="28">Q67-R67</f>
        <v>0</v>
      </c>
    </row>
    <row r="68" spans="2:20" s="92" customFormat="1" ht="33.75" customHeight="1" x14ac:dyDescent="0.2">
      <c r="B68" s="83"/>
      <c r="C68" s="84"/>
      <c r="D68" s="83"/>
      <c r="E68" s="83"/>
      <c r="F68" s="86"/>
      <c r="G68" s="85"/>
      <c r="H68" s="86"/>
      <c r="I68" s="85"/>
      <c r="J68" s="60"/>
      <c r="K68" s="60"/>
      <c r="L68" s="60"/>
      <c r="M68" s="87"/>
      <c r="N68" s="88">
        <f t="shared" si="23"/>
        <v>0</v>
      </c>
      <c r="O68" s="89">
        <f t="shared" si="24"/>
        <v>0</v>
      </c>
      <c r="P68" s="105"/>
      <c r="Q68" s="91">
        <f t="shared" si="25"/>
        <v>0</v>
      </c>
      <c r="R68" s="91">
        <f t="shared" si="26"/>
        <v>0</v>
      </c>
      <c r="S68" s="91">
        <f t="shared" si="27"/>
        <v>0</v>
      </c>
      <c r="T68" s="91">
        <f t="shared" si="28"/>
        <v>0</v>
      </c>
    </row>
    <row r="69" spans="2:20" s="92" customFormat="1" ht="33.75" customHeight="1" x14ac:dyDescent="0.25">
      <c r="B69" s="83"/>
      <c r="C69" s="84"/>
      <c r="D69" s="83"/>
      <c r="E69" s="83"/>
      <c r="F69" s="86"/>
      <c r="G69" s="85"/>
      <c r="H69" s="86"/>
      <c r="I69" s="85"/>
      <c r="J69" s="61"/>
      <c r="K69" s="61"/>
      <c r="L69" s="67"/>
      <c r="M69" s="87"/>
      <c r="N69" s="88">
        <f t="shared" si="23"/>
        <v>0</v>
      </c>
      <c r="O69" s="89">
        <f t="shared" si="24"/>
        <v>0</v>
      </c>
      <c r="P69" s="105"/>
      <c r="Q69" s="91">
        <f t="shared" si="25"/>
        <v>0</v>
      </c>
      <c r="R69" s="91">
        <f t="shared" si="26"/>
        <v>0</v>
      </c>
      <c r="S69" s="91">
        <f t="shared" si="27"/>
        <v>0</v>
      </c>
      <c r="T69" s="91">
        <f t="shared" si="28"/>
        <v>0</v>
      </c>
    </row>
    <row r="70" spans="2:20" s="92" customFormat="1" ht="33.75" customHeight="1" x14ac:dyDescent="0.2">
      <c r="B70" s="83"/>
      <c r="C70" s="84"/>
      <c r="D70" s="83"/>
      <c r="E70" s="83"/>
      <c r="F70" s="86"/>
      <c r="G70" s="85"/>
      <c r="H70" s="86"/>
      <c r="I70" s="85"/>
      <c r="J70" s="60"/>
      <c r="K70" s="60"/>
      <c r="L70" s="71"/>
      <c r="M70" s="87"/>
      <c r="N70" s="88">
        <f t="shared" si="23"/>
        <v>0</v>
      </c>
      <c r="O70" s="89">
        <f t="shared" si="24"/>
        <v>0</v>
      </c>
      <c r="P70" s="105"/>
      <c r="Q70" s="91">
        <f>IFERROR(IF(#REF!&lt;0,0,SUM(F70:M70)/COUNTA(F70:M70)),0)</f>
        <v>0</v>
      </c>
      <c r="R70" s="91">
        <f t="shared" si="26"/>
        <v>0</v>
      </c>
      <c r="S70" s="91">
        <f t="shared" si="27"/>
        <v>0</v>
      </c>
      <c r="T70" s="91">
        <f t="shared" si="28"/>
        <v>0</v>
      </c>
    </row>
    <row r="71" spans="2:20" s="57" customFormat="1" ht="15" x14ac:dyDescent="0.25">
      <c r="B71" s="181" t="s">
        <v>119</v>
      </c>
      <c r="C71" s="182"/>
      <c r="D71" s="182"/>
      <c r="E71" s="183"/>
      <c r="F71" s="55" t="s">
        <v>65</v>
      </c>
      <c r="G71" s="55" t="s">
        <v>66</v>
      </c>
      <c r="H71" s="55" t="s">
        <v>67</v>
      </c>
      <c r="I71" s="55" t="s">
        <v>68</v>
      </c>
      <c r="J71" s="55" t="s">
        <v>69</v>
      </c>
      <c r="K71" s="55" t="s">
        <v>70</v>
      </c>
      <c r="L71" s="55" t="s">
        <v>71</v>
      </c>
      <c r="M71" s="55" t="s">
        <v>72</v>
      </c>
      <c r="N71" s="56"/>
      <c r="O71" s="184"/>
      <c r="P71" s="184"/>
      <c r="Q71" s="184"/>
      <c r="R71" s="184"/>
    </row>
    <row r="72" spans="2:20" s="62" customFormat="1" x14ac:dyDescent="0.2">
      <c r="B72" s="185" t="s">
        <v>115</v>
      </c>
      <c r="C72" s="188"/>
      <c r="D72" s="189" t="s">
        <v>75</v>
      </c>
      <c r="E72" s="189"/>
      <c r="F72" s="69"/>
      <c r="G72" s="69"/>
      <c r="H72" s="98"/>
      <c r="I72" s="69"/>
      <c r="J72" s="60"/>
      <c r="K72" s="60"/>
      <c r="L72" s="61"/>
      <c r="M72" s="61"/>
      <c r="N72" s="54"/>
      <c r="O72" s="99"/>
      <c r="P72" s="99"/>
    </row>
    <row r="73" spans="2:20" s="62" customFormat="1" x14ac:dyDescent="0.2">
      <c r="B73" s="186"/>
      <c r="C73" s="188"/>
      <c r="D73" s="189" t="s">
        <v>79</v>
      </c>
      <c r="E73" s="189" t="s">
        <v>79</v>
      </c>
      <c r="F73" s="69"/>
      <c r="G73" s="69"/>
      <c r="H73" s="69"/>
      <c r="I73" s="69"/>
      <c r="J73" s="61"/>
      <c r="K73" s="61"/>
      <c r="L73" s="60"/>
      <c r="M73" s="61"/>
      <c r="O73" s="99"/>
      <c r="P73" s="99"/>
    </row>
    <row r="74" spans="2:20" x14ac:dyDescent="0.2">
      <c r="B74" s="186"/>
      <c r="C74" s="188"/>
      <c r="D74" s="189" t="s">
        <v>83</v>
      </c>
      <c r="E74" s="189"/>
      <c r="F74" s="65"/>
      <c r="G74" s="66"/>
      <c r="H74" s="65"/>
      <c r="I74" s="65"/>
      <c r="J74" s="60"/>
      <c r="K74" s="60"/>
      <c r="L74" s="67"/>
      <c r="M74" s="61"/>
      <c r="O74" s="62"/>
      <c r="P74" s="62"/>
    </row>
    <row r="75" spans="2:20" x14ac:dyDescent="0.2">
      <c r="B75" s="186"/>
      <c r="C75" s="188"/>
      <c r="D75" s="190" t="s">
        <v>87</v>
      </c>
      <c r="E75" s="190" t="s">
        <v>87</v>
      </c>
      <c r="F75" s="69"/>
      <c r="G75" s="69"/>
      <c r="H75" s="69"/>
      <c r="I75" s="69"/>
      <c r="J75" s="70"/>
      <c r="K75" s="70"/>
      <c r="L75" s="71"/>
      <c r="M75" s="61"/>
      <c r="O75" s="100"/>
      <c r="P75" s="99"/>
    </row>
    <row r="76" spans="2:20" x14ac:dyDescent="0.2">
      <c r="B76" s="186"/>
      <c r="C76" s="188"/>
      <c r="D76" s="190" t="s">
        <v>91</v>
      </c>
      <c r="E76" s="190" t="s">
        <v>91</v>
      </c>
      <c r="F76" s="101"/>
      <c r="G76" s="101"/>
      <c r="H76" s="101"/>
      <c r="I76" s="101"/>
      <c r="J76" s="75"/>
      <c r="K76" s="75"/>
      <c r="L76" s="75"/>
      <c r="M76" s="61"/>
      <c r="O76" s="102"/>
      <c r="P76" s="102"/>
    </row>
    <row r="77" spans="2:20" x14ac:dyDescent="0.2">
      <c r="B77" s="186"/>
      <c r="C77" s="188"/>
      <c r="D77" s="190" t="s">
        <v>92</v>
      </c>
      <c r="E77" s="190" t="s">
        <v>93</v>
      </c>
      <c r="F77" s="101"/>
      <c r="G77" s="103"/>
      <c r="H77" s="101"/>
      <c r="I77" s="103"/>
      <c r="J77" s="75"/>
      <c r="K77" s="75"/>
      <c r="L77" s="75"/>
      <c r="M77" s="61"/>
      <c r="O77" s="99"/>
      <c r="P77" s="99"/>
    </row>
    <row r="78" spans="2:20" x14ac:dyDescent="0.2">
      <c r="B78" s="187"/>
      <c r="C78" s="188"/>
      <c r="D78" s="190" t="s">
        <v>94</v>
      </c>
      <c r="E78" s="190" t="s">
        <v>93</v>
      </c>
      <c r="F78" s="63">
        <f>IF(F77-F76&lt;0,"-",F77-F76)</f>
        <v>0</v>
      </c>
      <c r="G78" s="63">
        <f>IF(G77-G76&lt;0,"-",G77-G76)</f>
        <v>0</v>
      </c>
      <c r="H78" s="63">
        <f>IF(H77-H76&lt;0,"-",H77-H76)</f>
        <v>0</v>
      </c>
      <c r="I78" s="63">
        <f>IF(I77-I76&lt;0,"-",I77-I76)</f>
        <v>0</v>
      </c>
      <c r="J78" s="60"/>
      <c r="K78" s="60">
        <f t="shared" ref="K78:M78" si="29">IF(K77-K76&lt;0,"-",K77-K76)</f>
        <v>0</v>
      </c>
      <c r="L78" s="60">
        <f t="shared" si="29"/>
        <v>0</v>
      </c>
      <c r="M78" s="60">
        <f t="shared" si="29"/>
        <v>0</v>
      </c>
      <c r="O78" s="104"/>
      <c r="P78" s="104"/>
    </row>
    <row r="79" spans="2:20" s="73" customFormat="1" ht="30" x14ac:dyDescent="0.25">
      <c r="B79" s="76" t="s">
        <v>95</v>
      </c>
      <c r="C79" s="76" t="s">
        <v>96</v>
      </c>
      <c r="D79" s="76" t="s">
        <v>97</v>
      </c>
      <c r="E79" s="76" t="s">
        <v>98</v>
      </c>
      <c r="F79" s="76" t="s">
        <v>99</v>
      </c>
      <c r="G79" s="76" t="s">
        <v>99</v>
      </c>
      <c r="H79" s="76" t="s">
        <v>99</v>
      </c>
      <c r="I79" s="76" t="s">
        <v>99</v>
      </c>
      <c r="J79" s="77"/>
      <c r="K79" s="77"/>
      <c r="L79" s="77"/>
      <c r="M79" s="61"/>
      <c r="N79" s="78" t="s">
        <v>100</v>
      </c>
      <c r="O79" s="79" t="s">
        <v>101</v>
      </c>
      <c r="P79" s="79" t="s">
        <v>102</v>
      </c>
      <c r="Q79" s="80" t="s">
        <v>103</v>
      </c>
      <c r="R79" s="80" t="s">
        <v>104</v>
      </c>
      <c r="S79" s="80" t="s">
        <v>105</v>
      </c>
      <c r="T79" s="81" t="s">
        <v>106</v>
      </c>
    </row>
    <row r="80" spans="2:20" s="92" customFormat="1" ht="33.75" customHeight="1" x14ac:dyDescent="0.25">
      <c r="B80" s="83"/>
      <c r="C80" s="84"/>
      <c r="D80" s="83"/>
      <c r="E80" s="83"/>
      <c r="F80" s="86"/>
      <c r="G80" s="86"/>
      <c r="H80" s="86"/>
      <c r="I80" s="85"/>
      <c r="J80" s="87"/>
      <c r="K80" s="87"/>
      <c r="L80" s="87"/>
      <c r="M80" s="61"/>
      <c r="N80" s="88">
        <f>IFERROR(IF(O80&lt;25%,AVERAGE(F80:M80),"SANEAR"),0)</f>
        <v>0</v>
      </c>
      <c r="O80" s="89">
        <f>IFERROR(IF(Q80=0,0,R80/Q80),0)</f>
        <v>0</v>
      </c>
      <c r="P80" s="105"/>
      <c r="Q80" s="91">
        <f>IFERROR(IF(F80&lt;0,0,SUM(F80:M80)/COUNTA(F80:M80)),0)</f>
        <v>0</v>
      </c>
      <c r="R80" s="91">
        <f>IFERROR(STDEV(F80,G80,H80,I80,J80,K80,L80,M80),0)</f>
        <v>0</v>
      </c>
      <c r="S80" s="91">
        <f>Q80+R80</f>
        <v>0</v>
      </c>
      <c r="T80" s="91">
        <f>Q80-R80</f>
        <v>0</v>
      </c>
    </row>
    <row r="81" spans="2:20" s="92" customFormat="1" ht="33.75" customHeight="1" x14ac:dyDescent="0.25">
      <c r="B81" s="83"/>
      <c r="C81" s="84"/>
      <c r="D81" s="83"/>
      <c r="E81" s="83"/>
      <c r="F81" s="86"/>
      <c r="G81" s="85"/>
      <c r="H81" s="106"/>
      <c r="I81" s="85"/>
      <c r="J81" s="87"/>
      <c r="K81" s="87"/>
      <c r="L81" s="61"/>
      <c r="M81" s="87"/>
      <c r="N81" s="88">
        <f t="shared" ref="N81:N84" si="30">IFERROR(IF(O81&lt;25%,AVERAGE(F81:M81),"SANEAR"),0)</f>
        <v>0</v>
      </c>
      <c r="O81" s="89">
        <f t="shared" ref="O81:O84" si="31">IFERROR(IF(Q81=0,0,R81/Q81),0)</f>
        <v>0</v>
      </c>
      <c r="P81" s="105"/>
      <c r="Q81" s="91">
        <f t="shared" ref="Q81:Q83" si="32">IFERROR(IF(F82&lt;0,0,SUM(F81:M81)/COUNTA(F81:M81)),0)</f>
        <v>0</v>
      </c>
      <c r="R81" s="91">
        <f t="shared" ref="R81:R84" si="33">IFERROR(STDEV(F81,G81,H81,I81,J81,K81,L81,M81),0)</f>
        <v>0</v>
      </c>
      <c r="S81" s="91">
        <f t="shared" ref="S81:S84" si="34">Q81+R81</f>
        <v>0</v>
      </c>
      <c r="T81" s="91">
        <f t="shared" ref="T81:T84" si="35">Q81-R81</f>
        <v>0</v>
      </c>
    </row>
    <row r="82" spans="2:20" s="92" customFormat="1" ht="33.75" customHeight="1" x14ac:dyDescent="0.2">
      <c r="B82" s="83"/>
      <c r="C82" s="84"/>
      <c r="D82" s="83"/>
      <c r="E82" s="83"/>
      <c r="F82" s="86"/>
      <c r="G82" s="85"/>
      <c r="H82" s="86"/>
      <c r="I82" s="85"/>
      <c r="J82" s="60"/>
      <c r="K82" s="60"/>
      <c r="L82" s="60"/>
      <c r="M82" s="87"/>
      <c r="N82" s="88">
        <f t="shared" si="30"/>
        <v>0</v>
      </c>
      <c r="O82" s="89">
        <f t="shared" si="31"/>
        <v>0</v>
      </c>
      <c r="P82" s="105"/>
      <c r="Q82" s="91">
        <f t="shared" si="32"/>
        <v>0</v>
      </c>
      <c r="R82" s="91">
        <f t="shared" si="33"/>
        <v>0</v>
      </c>
      <c r="S82" s="91">
        <f t="shared" si="34"/>
        <v>0</v>
      </c>
      <c r="T82" s="91">
        <f t="shared" si="35"/>
        <v>0</v>
      </c>
    </row>
    <row r="83" spans="2:20" s="92" customFormat="1" ht="33.75" customHeight="1" x14ac:dyDescent="0.25">
      <c r="B83" s="83"/>
      <c r="C83" s="84"/>
      <c r="D83" s="83"/>
      <c r="E83" s="83"/>
      <c r="F83" s="86"/>
      <c r="G83" s="85"/>
      <c r="H83" s="86"/>
      <c r="I83" s="85"/>
      <c r="J83" s="61"/>
      <c r="K83" s="61"/>
      <c r="L83" s="67"/>
      <c r="M83" s="87"/>
      <c r="N83" s="88">
        <f t="shared" si="30"/>
        <v>0</v>
      </c>
      <c r="O83" s="89">
        <f t="shared" si="31"/>
        <v>0</v>
      </c>
      <c r="P83" s="105"/>
      <c r="Q83" s="91">
        <f t="shared" si="32"/>
        <v>0</v>
      </c>
      <c r="R83" s="91">
        <f t="shared" si="33"/>
        <v>0</v>
      </c>
      <c r="S83" s="91">
        <f t="shared" si="34"/>
        <v>0</v>
      </c>
      <c r="T83" s="91">
        <f t="shared" si="35"/>
        <v>0</v>
      </c>
    </row>
    <row r="84" spans="2:20" s="92" customFormat="1" ht="33.75" customHeight="1" x14ac:dyDescent="0.2">
      <c r="B84" s="83"/>
      <c r="C84" s="84"/>
      <c r="D84" s="83"/>
      <c r="E84" s="83"/>
      <c r="F84" s="86"/>
      <c r="G84" s="85"/>
      <c r="H84" s="86"/>
      <c r="I84" s="85"/>
      <c r="J84" s="60"/>
      <c r="K84" s="60"/>
      <c r="L84" s="71"/>
      <c r="M84" s="87"/>
      <c r="N84" s="88">
        <f t="shared" si="30"/>
        <v>0</v>
      </c>
      <c r="O84" s="89">
        <f t="shared" si="31"/>
        <v>0</v>
      </c>
      <c r="P84" s="105"/>
      <c r="Q84" s="91">
        <f>IFERROR(IF(#REF!&lt;0,0,SUM(F84:M84)/COUNTA(F84:M84)),0)</f>
        <v>0</v>
      </c>
      <c r="R84" s="91">
        <f t="shared" si="33"/>
        <v>0</v>
      </c>
      <c r="S84" s="91">
        <f t="shared" si="34"/>
        <v>0</v>
      </c>
      <c r="T84" s="91">
        <f t="shared" si="35"/>
        <v>0</v>
      </c>
    </row>
    <row r="85" spans="2:20" s="57" customFormat="1" ht="15" x14ac:dyDescent="0.25">
      <c r="B85" s="181" t="s">
        <v>120</v>
      </c>
      <c r="C85" s="182"/>
      <c r="D85" s="182"/>
      <c r="E85" s="183"/>
      <c r="F85" s="55" t="s">
        <v>65</v>
      </c>
      <c r="G85" s="55" t="s">
        <v>66</v>
      </c>
      <c r="H85" s="55" t="s">
        <v>67</v>
      </c>
      <c r="I85" s="55" t="s">
        <v>68</v>
      </c>
      <c r="J85" s="55" t="s">
        <v>69</v>
      </c>
      <c r="K85" s="55" t="s">
        <v>70</v>
      </c>
      <c r="L85" s="55" t="s">
        <v>71</v>
      </c>
      <c r="M85" s="55" t="s">
        <v>72</v>
      </c>
      <c r="N85" s="56"/>
      <c r="O85" s="184"/>
      <c r="P85" s="184"/>
      <c r="Q85" s="184"/>
      <c r="R85" s="184"/>
    </row>
    <row r="86" spans="2:20" s="62" customFormat="1" x14ac:dyDescent="0.2">
      <c r="B86" s="185" t="s">
        <v>115</v>
      </c>
      <c r="C86" s="188"/>
      <c r="D86" s="189" t="s">
        <v>75</v>
      </c>
      <c r="E86" s="189"/>
      <c r="F86" s="69"/>
      <c r="G86" s="69"/>
      <c r="H86" s="98"/>
      <c r="I86" s="69"/>
      <c r="J86" s="60"/>
      <c r="K86" s="60"/>
      <c r="L86" s="61"/>
      <c r="M86" s="61"/>
      <c r="N86" s="54"/>
      <c r="O86" s="99"/>
      <c r="P86" s="99"/>
    </row>
    <row r="87" spans="2:20" s="62" customFormat="1" x14ac:dyDescent="0.2">
      <c r="B87" s="186"/>
      <c r="C87" s="188"/>
      <c r="D87" s="189" t="s">
        <v>79</v>
      </c>
      <c r="E87" s="189" t="s">
        <v>79</v>
      </c>
      <c r="F87" s="69"/>
      <c r="G87" s="69"/>
      <c r="H87" s="69"/>
      <c r="I87" s="69"/>
      <c r="J87" s="61"/>
      <c r="K87" s="61"/>
      <c r="L87" s="60"/>
      <c r="M87" s="61"/>
      <c r="O87" s="99"/>
      <c r="P87" s="99"/>
    </row>
    <row r="88" spans="2:20" x14ac:dyDescent="0.2">
      <c r="B88" s="186"/>
      <c r="C88" s="188"/>
      <c r="D88" s="189" t="s">
        <v>83</v>
      </c>
      <c r="E88" s="189"/>
      <c r="F88" s="65"/>
      <c r="G88" s="66"/>
      <c r="H88" s="65"/>
      <c r="I88" s="65"/>
      <c r="J88" s="60"/>
      <c r="K88" s="60"/>
      <c r="L88" s="67"/>
      <c r="M88" s="61"/>
      <c r="O88" s="62"/>
      <c r="P88" s="62"/>
    </row>
    <row r="89" spans="2:20" x14ac:dyDescent="0.2">
      <c r="B89" s="186"/>
      <c r="C89" s="188"/>
      <c r="D89" s="190" t="s">
        <v>87</v>
      </c>
      <c r="E89" s="190" t="s">
        <v>87</v>
      </c>
      <c r="F89" s="69"/>
      <c r="G89" s="69"/>
      <c r="H89" s="69"/>
      <c r="I89" s="69"/>
      <c r="J89" s="70"/>
      <c r="K89" s="70"/>
      <c r="L89" s="71"/>
      <c r="M89" s="61"/>
      <c r="O89" s="100"/>
      <c r="P89" s="99"/>
    </row>
    <row r="90" spans="2:20" x14ac:dyDescent="0.2">
      <c r="B90" s="186"/>
      <c r="C90" s="188"/>
      <c r="D90" s="190" t="s">
        <v>91</v>
      </c>
      <c r="E90" s="190" t="s">
        <v>91</v>
      </c>
      <c r="F90" s="101"/>
      <c r="G90" s="101"/>
      <c r="H90" s="101"/>
      <c r="I90" s="101"/>
      <c r="J90" s="75"/>
      <c r="K90" s="75"/>
      <c r="L90" s="75"/>
      <c r="M90" s="61"/>
      <c r="O90" s="102"/>
      <c r="P90" s="102"/>
    </row>
    <row r="91" spans="2:20" x14ac:dyDescent="0.2">
      <c r="B91" s="186"/>
      <c r="C91" s="188"/>
      <c r="D91" s="190" t="s">
        <v>92</v>
      </c>
      <c r="E91" s="190" t="s">
        <v>93</v>
      </c>
      <c r="F91" s="101"/>
      <c r="G91" s="103"/>
      <c r="H91" s="101"/>
      <c r="I91" s="103"/>
      <c r="J91" s="75"/>
      <c r="K91" s="75"/>
      <c r="L91" s="75"/>
      <c r="M91" s="61"/>
      <c r="O91" s="99"/>
      <c r="P91" s="99"/>
    </row>
    <row r="92" spans="2:20" x14ac:dyDescent="0.2">
      <c r="B92" s="187"/>
      <c r="C92" s="188"/>
      <c r="D92" s="190" t="s">
        <v>94</v>
      </c>
      <c r="E92" s="190" t="s">
        <v>93</v>
      </c>
      <c r="F92" s="63">
        <f>IF(F91-F90&lt;0,"-",F91-F90)</f>
        <v>0</v>
      </c>
      <c r="G92" s="63">
        <f>IF(G91-G90&lt;0,"-",G91-G90)</f>
        <v>0</v>
      </c>
      <c r="H92" s="63">
        <f>IF(H91-H90&lt;0,"-",H91-H90)</f>
        <v>0</v>
      </c>
      <c r="I92" s="63">
        <f>IF(I91-I90&lt;0,"-",I91-I90)</f>
        <v>0</v>
      </c>
      <c r="J92" s="60"/>
      <c r="K92" s="60">
        <f t="shared" ref="K92:M92" si="36">IF(K91-K90&lt;0,"-",K91-K90)</f>
        <v>0</v>
      </c>
      <c r="L92" s="60">
        <f t="shared" si="36"/>
        <v>0</v>
      </c>
      <c r="M92" s="60">
        <f t="shared" si="36"/>
        <v>0</v>
      </c>
      <c r="O92" s="104"/>
      <c r="P92" s="104"/>
    </row>
    <row r="93" spans="2:20" s="73" customFormat="1" ht="30" x14ac:dyDescent="0.25">
      <c r="B93" s="76" t="s">
        <v>95</v>
      </c>
      <c r="C93" s="76" t="s">
        <v>96</v>
      </c>
      <c r="D93" s="76" t="s">
        <v>97</v>
      </c>
      <c r="E93" s="76" t="s">
        <v>98</v>
      </c>
      <c r="F93" s="76" t="s">
        <v>99</v>
      </c>
      <c r="G93" s="76" t="s">
        <v>99</v>
      </c>
      <c r="H93" s="76" t="s">
        <v>99</v>
      </c>
      <c r="I93" s="76" t="s">
        <v>99</v>
      </c>
      <c r="J93" s="77"/>
      <c r="K93" s="77"/>
      <c r="L93" s="77"/>
      <c r="M93" s="61"/>
      <c r="N93" s="78" t="s">
        <v>100</v>
      </c>
      <c r="O93" s="79" t="s">
        <v>101</v>
      </c>
      <c r="P93" s="79" t="s">
        <v>102</v>
      </c>
      <c r="Q93" s="80" t="s">
        <v>103</v>
      </c>
      <c r="R93" s="80" t="s">
        <v>104</v>
      </c>
      <c r="S93" s="80" t="s">
        <v>105</v>
      </c>
      <c r="T93" s="81" t="s">
        <v>106</v>
      </c>
    </row>
    <row r="94" spans="2:20" s="92" customFormat="1" ht="33.75" customHeight="1" x14ac:dyDescent="0.25">
      <c r="B94" s="83"/>
      <c r="C94" s="84"/>
      <c r="D94" s="83"/>
      <c r="E94" s="83"/>
      <c r="F94" s="86"/>
      <c r="G94" s="86"/>
      <c r="H94" s="86"/>
      <c r="I94" s="85"/>
      <c r="J94" s="87"/>
      <c r="K94" s="87"/>
      <c r="L94" s="87"/>
      <c r="M94" s="61"/>
      <c r="N94" s="88">
        <f>IFERROR(IF(O94&lt;25%,AVERAGE(F94:M94),"SANEAR"),0)</f>
        <v>0</v>
      </c>
      <c r="O94" s="89">
        <f>IFERROR(IF(Q94=0,0,R94/Q94),0)</f>
        <v>0</v>
      </c>
      <c r="P94" s="105"/>
      <c r="Q94" s="91">
        <f>IFERROR(IF(F94&lt;0,0,SUM(F94:M94)/COUNTA(F94:M94)),0)</f>
        <v>0</v>
      </c>
      <c r="R94" s="91">
        <f>IFERROR(STDEV(F94,G94,H94,I94,J94,K94,L94,M94),0)</f>
        <v>0</v>
      </c>
      <c r="S94" s="91">
        <f>Q94+R94</f>
        <v>0</v>
      </c>
      <c r="T94" s="91">
        <f>Q94-R94</f>
        <v>0</v>
      </c>
    </row>
    <row r="95" spans="2:20" s="92" customFormat="1" ht="33.75" customHeight="1" x14ac:dyDescent="0.25">
      <c r="B95" s="83"/>
      <c r="C95" s="84"/>
      <c r="D95" s="83"/>
      <c r="E95" s="83"/>
      <c r="F95" s="86"/>
      <c r="G95" s="85"/>
      <c r="H95" s="106"/>
      <c r="I95" s="85"/>
      <c r="J95" s="87"/>
      <c r="K95" s="87"/>
      <c r="L95" s="61"/>
      <c r="M95" s="87"/>
      <c r="N95" s="88">
        <f t="shared" ref="N95:N98" si="37">IFERROR(IF(O95&lt;25%,AVERAGE(F95:M95),"SANEAR"),0)</f>
        <v>0</v>
      </c>
      <c r="O95" s="89">
        <f t="shared" ref="O95:O98" si="38">IFERROR(IF(Q95=0,0,R95/Q95),0)</f>
        <v>0</v>
      </c>
      <c r="P95" s="105"/>
      <c r="Q95" s="91">
        <f t="shared" ref="Q95:Q97" si="39">IFERROR(IF(F96&lt;0,0,SUM(F95:M95)/COUNTA(F95:M95)),0)</f>
        <v>0</v>
      </c>
      <c r="R95" s="91">
        <f t="shared" ref="R95:R98" si="40">IFERROR(STDEV(F95,G95,H95,I95,J95,K95,L95,M95),0)</f>
        <v>0</v>
      </c>
      <c r="S95" s="91">
        <f t="shared" ref="S95:S98" si="41">Q95+R95</f>
        <v>0</v>
      </c>
      <c r="T95" s="91">
        <f t="shared" ref="T95:T98" si="42">Q95-R95</f>
        <v>0</v>
      </c>
    </row>
    <row r="96" spans="2:20" s="92" customFormat="1" ht="33.75" customHeight="1" x14ac:dyDescent="0.2">
      <c r="B96" s="83"/>
      <c r="C96" s="84"/>
      <c r="D96" s="83"/>
      <c r="E96" s="83"/>
      <c r="F96" s="86"/>
      <c r="G96" s="85"/>
      <c r="H96" s="86"/>
      <c r="I96" s="85"/>
      <c r="J96" s="60"/>
      <c r="K96" s="60"/>
      <c r="L96" s="60"/>
      <c r="M96" s="87"/>
      <c r="N96" s="88">
        <f t="shared" si="37"/>
        <v>0</v>
      </c>
      <c r="O96" s="89">
        <f t="shared" si="38"/>
        <v>0</v>
      </c>
      <c r="P96" s="105"/>
      <c r="Q96" s="91">
        <f t="shared" si="39"/>
        <v>0</v>
      </c>
      <c r="R96" s="91">
        <f t="shared" si="40"/>
        <v>0</v>
      </c>
      <c r="S96" s="91">
        <f t="shared" si="41"/>
        <v>0</v>
      </c>
      <c r="T96" s="91">
        <f t="shared" si="42"/>
        <v>0</v>
      </c>
    </row>
    <row r="97" spans="2:22" s="92" customFormat="1" ht="33.75" customHeight="1" x14ac:dyDescent="0.25">
      <c r="B97" s="83"/>
      <c r="C97" s="84"/>
      <c r="D97" s="83"/>
      <c r="E97" s="83"/>
      <c r="F97" s="86"/>
      <c r="G97" s="85"/>
      <c r="H97" s="86"/>
      <c r="I97" s="85"/>
      <c r="J97" s="61"/>
      <c r="K97" s="61"/>
      <c r="L97" s="67"/>
      <c r="M97" s="87"/>
      <c r="N97" s="88">
        <f t="shared" si="37"/>
        <v>0</v>
      </c>
      <c r="O97" s="89">
        <f t="shared" si="38"/>
        <v>0</v>
      </c>
      <c r="P97" s="105"/>
      <c r="Q97" s="91">
        <f t="shared" si="39"/>
        <v>0</v>
      </c>
      <c r="R97" s="91">
        <f t="shared" si="40"/>
        <v>0</v>
      </c>
      <c r="S97" s="91">
        <f t="shared" si="41"/>
        <v>0</v>
      </c>
      <c r="T97" s="91">
        <f t="shared" si="42"/>
        <v>0</v>
      </c>
    </row>
    <row r="98" spans="2:22" s="92" customFormat="1" ht="33.75" customHeight="1" x14ac:dyDescent="0.2">
      <c r="B98" s="83"/>
      <c r="C98" s="84"/>
      <c r="D98" s="83"/>
      <c r="E98" s="83"/>
      <c r="F98" s="86"/>
      <c r="G98" s="85"/>
      <c r="H98" s="86"/>
      <c r="I98" s="85"/>
      <c r="J98" s="60"/>
      <c r="K98" s="60"/>
      <c r="L98" s="71"/>
      <c r="M98" s="87"/>
      <c r="N98" s="88">
        <f t="shared" si="37"/>
        <v>0</v>
      </c>
      <c r="O98" s="89">
        <f t="shared" si="38"/>
        <v>0</v>
      </c>
      <c r="P98" s="105"/>
      <c r="Q98" s="91">
        <f>IFERROR(IF(#REF!&lt;0,0,SUM(F98:M98)/COUNTA(F98:M98)),0)</f>
        <v>0</v>
      </c>
      <c r="R98" s="91">
        <f t="shared" si="40"/>
        <v>0</v>
      </c>
      <c r="S98" s="91">
        <f t="shared" si="41"/>
        <v>0</v>
      </c>
      <c r="T98" s="91">
        <f t="shared" si="42"/>
        <v>0</v>
      </c>
    </row>
    <row r="99" spans="2:22" s="57" customFormat="1" ht="15" x14ac:dyDescent="0.25">
      <c r="B99" s="181" t="s">
        <v>121</v>
      </c>
      <c r="C99" s="182"/>
      <c r="D99" s="182"/>
      <c r="E99" s="183"/>
      <c r="F99" s="55" t="s">
        <v>65</v>
      </c>
      <c r="G99" s="55" t="s">
        <v>66</v>
      </c>
      <c r="H99" s="55" t="s">
        <v>67</v>
      </c>
      <c r="I99" s="55" t="s">
        <v>68</v>
      </c>
      <c r="J99" s="55" t="s">
        <v>69</v>
      </c>
      <c r="K99" s="55" t="s">
        <v>70</v>
      </c>
      <c r="L99" s="55" t="s">
        <v>71</v>
      </c>
      <c r="M99" s="55" t="s">
        <v>72</v>
      </c>
      <c r="N99" s="56"/>
      <c r="O99" s="184"/>
      <c r="P99" s="184"/>
      <c r="Q99" s="184"/>
      <c r="R99" s="184"/>
    </row>
    <row r="100" spans="2:22" s="62" customFormat="1" x14ac:dyDescent="0.2">
      <c r="B100" s="185"/>
      <c r="C100" s="188"/>
      <c r="D100" s="189" t="s">
        <v>75</v>
      </c>
      <c r="E100" s="189"/>
      <c r="F100" s="69"/>
      <c r="G100" s="69"/>
      <c r="H100" s="98"/>
      <c r="I100" s="69"/>
      <c r="J100" s="60"/>
      <c r="K100" s="60"/>
      <c r="L100" s="61"/>
      <c r="M100" s="61"/>
      <c r="N100" s="54"/>
      <c r="O100" s="99"/>
      <c r="P100" s="99"/>
    </row>
    <row r="101" spans="2:22" s="62" customFormat="1" x14ac:dyDescent="0.2">
      <c r="B101" s="186"/>
      <c r="C101" s="188"/>
      <c r="D101" s="189" t="s">
        <v>79</v>
      </c>
      <c r="E101" s="189" t="s">
        <v>79</v>
      </c>
      <c r="F101" s="69"/>
      <c r="G101" s="69"/>
      <c r="H101" s="69"/>
      <c r="I101" s="69"/>
      <c r="J101" s="61"/>
      <c r="K101" s="61"/>
      <c r="L101" s="60"/>
      <c r="M101" s="61"/>
      <c r="O101" s="99"/>
      <c r="P101" s="99"/>
    </row>
    <row r="102" spans="2:22" x14ac:dyDescent="0.2">
      <c r="B102" s="186"/>
      <c r="C102" s="188"/>
      <c r="D102" s="189" t="s">
        <v>83</v>
      </c>
      <c r="E102" s="189"/>
      <c r="F102" s="65"/>
      <c r="G102" s="66"/>
      <c r="H102" s="65"/>
      <c r="I102" s="65"/>
      <c r="J102" s="60"/>
      <c r="K102" s="60"/>
      <c r="L102" s="67"/>
      <c r="M102" s="61"/>
      <c r="O102" s="62"/>
      <c r="P102" s="62"/>
    </row>
    <row r="103" spans="2:22" x14ac:dyDescent="0.2">
      <c r="B103" s="186"/>
      <c r="C103" s="188"/>
      <c r="D103" s="190" t="s">
        <v>87</v>
      </c>
      <c r="E103" s="190" t="s">
        <v>87</v>
      </c>
      <c r="F103" s="69"/>
      <c r="G103" s="69"/>
      <c r="H103" s="69"/>
      <c r="I103" s="69"/>
      <c r="J103" s="70"/>
      <c r="K103" s="70"/>
      <c r="L103" s="71"/>
      <c r="M103" s="61"/>
      <c r="O103" s="100"/>
      <c r="P103" s="99"/>
    </row>
    <row r="104" spans="2:22" x14ac:dyDescent="0.2">
      <c r="B104" s="186"/>
      <c r="C104" s="188"/>
      <c r="D104" s="190" t="s">
        <v>91</v>
      </c>
      <c r="E104" s="190" t="s">
        <v>91</v>
      </c>
      <c r="F104" s="101"/>
      <c r="G104" s="101"/>
      <c r="H104" s="101"/>
      <c r="I104" s="101"/>
      <c r="J104" s="75"/>
      <c r="K104" s="75"/>
      <c r="L104" s="75"/>
      <c r="M104" s="61"/>
      <c r="O104" s="102"/>
      <c r="P104" s="102"/>
    </row>
    <row r="105" spans="2:22" x14ac:dyDescent="0.2">
      <c r="B105" s="186"/>
      <c r="C105" s="188"/>
      <c r="D105" s="190" t="s">
        <v>92</v>
      </c>
      <c r="E105" s="190" t="s">
        <v>93</v>
      </c>
      <c r="F105" s="101"/>
      <c r="G105" s="103"/>
      <c r="H105" s="101"/>
      <c r="I105" s="103"/>
      <c r="J105" s="75"/>
      <c r="K105" s="75"/>
      <c r="L105" s="75"/>
      <c r="M105" s="61"/>
      <c r="O105" s="99"/>
      <c r="P105" s="99"/>
    </row>
    <row r="106" spans="2:22" x14ac:dyDescent="0.2">
      <c r="B106" s="187"/>
      <c r="C106" s="188"/>
      <c r="D106" s="190" t="s">
        <v>94</v>
      </c>
      <c r="E106" s="190" t="s">
        <v>93</v>
      </c>
      <c r="F106" s="63">
        <f>IF(F105-F104&lt;0,"-",F105-F104)</f>
        <v>0</v>
      </c>
      <c r="G106" s="63">
        <f>IF(G105-G104&lt;0,"-",G105-G104)</f>
        <v>0</v>
      </c>
      <c r="H106" s="63">
        <f>IF(H105-H104&lt;0,"-",H105-H104)</f>
        <v>0</v>
      </c>
      <c r="I106" s="63">
        <f>IF(I105-I104&lt;0,"-",I105-I104)</f>
        <v>0</v>
      </c>
      <c r="J106" s="60">
        <f>IF(J105-J104&lt;0,"-",J105-J104)</f>
        <v>0</v>
      </c>
      <c r="K106" s="60">
        <f t="shared" ref="K106:M106" si="43">IF(K105-K104&lt;0,"-",K105-K104)</f>
        <v>0</v>
      </c>
      <c r="L106" s="60">
        <f t="shared" si="43"/>
        <v>0</v>
      </c>
      <c r="M106" s="60">
        <f t="shared" si="43"/>
        <v>0</v>
      </c>
      <c r="O106" s="104"/>
      <c r="P106" s="104"/>
    </row>
    <row r="107" spans="2:22" s="73" customFormat="1" ht="30" x14ac:dyDescent="0.25">
      <c r="B107" s="76" t="s">
        <v>95</v>
      </c>
      <c r="C107" s="76" t="s">
        <v>96</v>
      </c>
      <c r="D107" s="76" t="s">
        <v>97</v>
      </c>
      <c r="E107" s="76" t="s">
        <v>98</v>
      </c>
      <c r="F107" s="76" t="s">
        <v>99</v>
      </c>
      <c r="G107" s="76" t="s">
        <v>99</v>
      </c>
      <c r="H107" s="76" t="s">
        <v>99</v>
      </c>
      <c r="I107" s="76" t="s">
        <v>99</v>
      </c>
      <c r="J107" s="76" t="s">
        <v>99</v>
      </c>
      <c r="K107" s="77"/>
      <c r="L107" s="77"/>
      <c r="M107" s="77"/>
      <c r="N107" s="78" t="s">
        <v>100</v>
      </c>
      <c r="O107" s="79" t="s">
        <v>101</v>
      </c>
      <c r="P107" s="79" t="s">
        <v>102</v>
      </c>
      <c r="Q107" s="80" t="s">
        <v>103</v>
      </c>
      <c r="R107" s="80" t="s">
        <v>104</v>
      </c>
      <c r="S107" s="80" t="s">
        <v>105</v>
      </c>
      <c r="T107" s="81" t="s">
        <v>106</v>
      </c>
      <c r="U107" s="82"/>
      <c r="V107" s="82"/>
    </row>
    <row r="108" spans="2:22" s="92" customFormat="1" ht="33.75" customHeight="1" x14ac:dyDescent="0.25">
      <c r="B108" s="83"/>
      <c r="C108" s="84"/>
      <c r="D108" s="83"/>
      <c r="E108" s="83"/>
      <c r="F108" s="86"/>
      <c r="G108" s="86"/>
      <c r="H108" s="86"/>
      <c r="I108" s="85"/>
      <c r="J108" s="87"/>
      <c r="K108" s="87"/>
      <c r="L108" s="87"/>
      <c r="M108" s="61"/>
      <c r="N108" s="88">
        <f>IFERROR(IF(O108&lt;25%,AVERAGE(F108:M108),"SANEAR"),0)</f>
        <v>0</v>
      </c>
      <c r="O108" s="89">
        <f>IFERROR(IF(Q108=0,0,R108/Q108),0)</f>
        <v>0</v>
      </c>
      <c r="P108" s="105"/>
      <c r="Q108" s="91">
        <f>IFERROR(IF(F108&lt;0,0,SUM(F108:M108)/COUNTA(F108:M108)),0)</f>
        <v>0</v>
      </c>
      <c r="R108" s="91">
        <f>IFERROR(STDEV(F108,G108,H108,I108,J108,K108,L108,M108),0)</f>
        <v>0</v>
      </c>
      <c r="S108" s="91">
        <f>Q108+R108</f>
        <v>0</v>
      </c>
      <c r="T108" s="91">
        <f>Q108-R108</f>
        <v>0</v>
      </c>
    </row>
    <row r="109" spans="2:22" s="92" customFormat="1" ht="33.75" customHeight="1" x14ac:dyDescent="0.25">
      <c r="B109" s="83"/>
      <c r="C109" s="84"/>
      <c r="D109" s="83"/>
      <c r="E109" s="83"/>
      <c r="F109" s="86"/>
      <c r="G109" s="85"/>
      <c r="H109" s="106"/>
      <c r="I109" s="85"/>
      <c r="J109" s="87"/>
      <c r="K109" s="87"/>
      <c r="L109" s="61"/>
      <c r="M109" s="87"/>
      <c r="N109" s="88">
        <f t="shared" ref="N109:N112" si="44">IFERROR(IF(O109&lt;25%,AVERAGE(F109:M109),"SANEAR"),0)</f>
        <v>0</v>
      </c>
      <c r="O109" s="89">
        <f t="shared" ref="O109:O112" si="45">IFERROR(IF(Q109=0,0,R109/Q109),0)</f>
        <v>0</v>
      </c>
      <c r="P109" s="105"/>
      <c r="Q109" s="91">
        <f t="shared" ref="Q109:Q111" si="46">IFERROR(IF(F110&lt;0,0,SUM(F109:M109)/COUNTA(F109:M109)),0)</f>
        <v>0</v>
      </c>
      <c r="R109" s="91">
        <f t="shared" ref="R109:R112" si="47">IFERROR(STDEV(F109,G109,H109,I109,J109,K109,L109,M109),0)</f>
        <v>0</v>
      </c>
      <c r="S109" s="91">
        <f t="shared" ref="S109:S112" si="48">Q109+R109</f>
        <v>0</v>
      </c>
      <c r="T109" s="91">
        <f t="shared" ref="T109:T112" si="49">Q109-R109</f>
        <v>0</v>
      </c>
    </row>
    <row r="110" spans="2:22" s="92" customFormat="1" ht="33.75" customHeight="1" x14ac:dyDescent="0.2">
      <c r="B110" s="83"/>
      <c r="C110" s="84"/>
      <c r="D110" s="83"/>
      <c r="E110" s="83"/>
      <c r="F110" s="86"/>
      <c r="G110" s="85"/>
      <c r="H110" s="86"/>
      <c r="I110" s="85"/>
      <c r="J110" s="60"/>
      <c r="K110" s="60"/>
      <c r="L110" s="60"/>
      <c r="M110" s="87"/>
      <c r="N110" s="88">
        <f t="shared" si="44"/>
        <v>0</v>
      </c>
      <c r="O110" s="89">
        <f t="shared" si="45"/>
        <v>0</v>
      </c>
      <c r="P110" s="105"/>
      <c r="Q110" s="91">
        <f t="shared" si="46"/>
        <v>0</v>
      </c>
      <c r="R110" s="91">
        <f t="shared" si="47"/>
        <v>0</v>
      </c>
      <c r="S110" s="91">
        <f t="shared" si="48"/>
        <v>0</v>
      </c>
      <c r="T110" s="91">
        <f t="shared" si="49"/>
        <v>0</v>
      </c>
    </row>
    <row r="111" spans="2:22" s="92" customFormat="1" ht="33.75" customHeight="1" x14ac:dyDescent="0.25">
      <c r="B111" s="83"/>
      <c r="C111" s="84"/>
      <c r="D111" s="83"/>
      <c r="E111" s="83"/>
      <c r="F111" s="86"/>
      <c r="G111" s="85"/>
      <c r="H111" s="86"/>
      <c r="I111" s="85"/>
      <c r="J111" s="61"/>
      <c r="K111" s="61"/>
      <c r="L111" s="67"/>
      <c r="M111" s="87"/>
      <c r="N111" s="88">
        <f t="shared" si="44"/>
        <v>0</v>
      </c>
      <c r="O111" s="89">
        <f t="shared" si="45"/>
        <v>0</v>
      </c>
      <c r="P111" s="105"/>
      <c r="Q111" s="91">
        <f t="shared" si="46"/>
        <v>0</v>
      </c>
      <c r="R111" s="91">
        <f t="shared" si="47"/>
        <v>0</v>
      </c>
      <c r="S111" s="91">
        <f t="shared" si="48"/>
        <v>0</v>
      </c>
      <c r="T111" s="91">
        <f t="shared" si="49"/>
        <v>0</v>
      </c>
    </row>
    <row r="112" spans="2:22" s="92" customFormat="1" ht="33.75" customHeight="1" x14ac:dyDescent="0.2">
      <c r="B112" s="83"/>
      <c r="C112" s="84"/>
      <c r="D112" s="83"/>
      <c r="E112" s="83"/>
      <c r="F112" s="86"/>
      <c r="G112" s="85"/>
      <c r="H112" s="86"/>
      <c r="I112" s="85"/>
      <c r="J112" s="60"/>
      <c r="K112" s="60"/>
      <c r="L112" s="71"/>
      <c r="M112" s="87"/>
      <c r="N112" s="88">
        <f t="shared" si="44"/>
        <v>0</v>
      </c>
      <c r="O112" s="89">
        <f t="shared" si="45"/>
        <v>0</v>
      </c>
      <c r="P112" s="105"/>
      <c r="Q112" s="91">
        <f>IFERROR(IF(#REF!&lt;0,0,SUM(F112:M112)/COUNTA(F112:M112)),0)</f>
        <v>0</v>
      </c>
      <c r="R112" s="91">
        <f t="shared" si="47"/>
        <v>0</v>
      </c>
      <c r="S112" s="91">
        <f t="shared" si="48"/>
        <v>0</v>
      </c>
      <c r="T112" s="91">
        <f t="shared" si="49"/>
        <v>0</v>
      </c>
    </row>
    <row r="113" spans="2:22" s="57" customFormat="1" ht="15" x14ac:dyDescent="0.25">
      <c r="B113" s="181" t="s">
        <v>122</v>
      </c>
      <c r="C113" s="182"/>
      <c r="D113" s="182"/>
      <c r="E113" s="183"/>
      <c r="F113" s="55" t="s">
        <v>65</v>
      </c>
      <c r="G113" s="55" t="s">
        <v>66</v>
      </c>
      <c r="H113" s="55" t="s">
        <v>67</v>
      </c>
      <c r="I113" s="55" t="s">
        <v>68</v>
      </c>
      <c r="J113" s="55" t="s">
        <v>69</v>
      </c>
      <c r="K113" s="55" t="s">
        <v>70</v>
      </c>
      <c r="L113" s="55" t="s">
        <v>71</v>
      </c>
      <c r="M113" s="55" t="s">
        <v>72</v>
      </c>
      <c r="N113" s="56"/>
      <c r="O113" s="184"/>
      <c r="P113" s="184"/>
      <c r="Q113" s="184"/>
      <c r="R113" s="184"/>
    </row>
    <row r="114" spans="2:22" s="62" customFormat="1" x14ac:dyDescent="0.2">
      <c r="B114" s="185"/>
      <c r="C114" s="188"/>
      <c r="D114" s="189" t="s">
        <v>75</v>
      </c>
      <c r="E114" s="189"/>
      <c r="F114" s="69"/>
      <c r="G114" s="69"/>
      <c r="H114" s="98"/>
      <c r="I114" s="69"/>
      <c r="J114" s="60"/>
      <c r="K114" s="60"/>
      <c r="L114" s="61"/>
      <c r="M114" s="61"/>
      <c r="N114" s="54"/>
      <c r="O114" s="99"/>
      <c r="P114" s="99"/>
    </row>
    <row r="115" spans="2:22" s="62" customFormat="1" x14ac:dyDescent="0.2">
      <c r="B115" s="186"/>
      <c r="C115" s="188"/>
      <c r="D115" s="189" t="s">
        <v>79</v>
      </c>
      <c r="E115" s="189" t="s">
        <v>79</v>
      </c>
      <c r="F115" s="69"/>
      <c r="G115" s="69"/>
      <c r="H115" s="69"/>
      <c r="I115" s="69"/>
      <c r="J115" s="61"/>
      <c r="K115" s="61"/>
      <c r="L115" s="60"/>
      <c r="M115" s="61"/>
      <c r="O115" s="99"/>
      <c r="P115" s="99"/>
    </row>
    <row r="116" spans="2:22" x14ac:dyDescent="0.2">
      <c r="B116" s="186"/>
      <c r="C116" s="188"/>
      <c r="D116" s="189" t="s">
        <v>83</v>
      </c>
      <c r="E116" s="189"/>
      <c r="F116" s="65"/>
      <c r="G116" s="66"/>
      <c r="H116" s="65"/>
      <c r="I116" s="65"/>
      <c r="J116" s="60"/>
      <c r="K116" s="60"/>
      <c r="L116" s="67"/>
      <c r="M116" s="61"/>
      <c r="O116" s="62"/>
      <c r="P116" s="62"/>
    </row>
    <row r="117" spans="2:22" x14ac:dyDescent="0.2">
      <c r="B117" s="186"/>
      <c r="C117" s="188"/>
      <c r="D117" s="190" t="s">
        <v>87</v>
      </c>
      <c r="E117" s="190" t="s">
        <v>87</v>
      </c>
      <c r="F117" s="69"/>
      <c r="G117" s="69"/>
      <c r="H117" s="69"/>
      <c r="I117" s="69"/>
      <c r="J117" s="70"/>
      <c r="K117" s="70"/>
      <c r="L117" s="71"/>
      <c r="M117" s="61"/>
      <c r="O117" s="100"/>
      <c r="P117" s="99"/>
    </row>
    <row r="118" spans="2:22" x14ac:dyDescent="0.2">
      <c r="B118" s="186"/>
      <c r="C118" s="188"/>
      <c r="D118" s="190" t="s">
        <v>91</v>
      </c>
      <c r="E118" s="190" t="s">
        <v>91</v>
      </c>
      <c r="F118" s="101"/>
      <c r="G118" s="101"/>
      <c r="H118" s="101"/>
      <c r="I118" s="101"/>
      <c r="J118" s="75"/>
      <c r="K118" s="75"/>
      <c r="L118" s="75"/>
      <c r="M118" s="61"/>
      <c r="O118" s="102"/>
      <c r="P118" s="102"/>
    </row>
    <row r="119" spans="2:22" x14ac:dyDescent="0.2">
      <c r="B119" s="186"/>
      <c r="C119" s="188"/>
      <c r="D119" s="190" t="s">
        <v>92</v>
      </c>
      <c r="E119" s="190" t="s">
        <v>93</v>
      </c>
      <c r="F119" s="101"/>
      <c r="G119" s="103"/>
      <c r="H119" s="101"/>
      <c r="I119" s="103"/>
      <c r="J119" s="75"/>
      <c r="K119" s="75"/>
      <c r="L119" s="75"/>
      <c r="M119" s="61"/>
      <c r="O119" s="99"/>
      <c r="P119" s="99"/>
    </row>
    <row r="120" spans="2:22" x14ac:dyDescent="0.2">
      <c r="B120" s="187"/>
      <c r="C120" s="188"/>
      <c r="D120" s="190" t="s">
        <v>94</v>
      </c>
      <c r="E120" s="190" t="s">
        <v>93</v>
      </c>
      <c r="F120" s="63">
        <f t="shared" ref="F120:M120" si="50">IF(F119-F118&lt;0,"-",F119-F118)</f>
        <v>0</v>
      </c>
      <c r="G120" s="63">
        <f t="shared" si="50"/>
        <v>0</v>
      </c>
      <c r="H120" s="63">
        <f t="shared" si="50"/>
        <v>0</v>
      </c>
      <c r="I120" s="63">
        <f t="shared" si="50"/>
        <v>0</v>
      </c>
      <c r="J120" s="60">
        <f t="shared" si="50"/>
        <v>0</v>
      </c>
      <c r="K120" s="60">
        <f t="shared" si="50"/>
        <v>0</v>
      </c>
      <c r="L120" s="60">
        <f t="shared" si="50"/>
        <v>0</v>
      </c>
      <c r="M120" s="60">
        <f t="shared" si="50"/>
        <v>0</v>
      </c>
      <c r="O120" s="104"/>
      <c r="P120" s="104"/>
    </row>
    <row r="121" spans="2:22" s="73" customFormat="1" ht="30" x14ac:dyDescent="0.25">
      <c r="B121" s="76" t="s">
        <v>95</v>
      </c>
      <c r="C121" s="76" t="s">
        <v>96</v>
      </c>
      <c r="D121" s="76" t="s">
        <v>97</v>
      </c>
      <c r="E121" s="76" t="s">
        <v>98</v>
      </c>
      <c r="F121" s="76" t="s">
        <v>99</v>
      </c>
      <c r="G121" s="76" t="s">
        <v>99</v>
      </c>
      <c r="H121" s="76" t="s">
        <v>99</v>
      </c>
      <c r="I121" s="76" t="s">
        <v>99</v>
      </c>
      <c r="J121" s="76" t="s">
        <v>99</v>
      </c>
      <c r="K121" s="76" t="s">
        <v>99</v>
      </c>
      <c r="L121" s="76" t="s">
        <v>99</v>
      </c>
      <c r="M121" s="76" t="s">
        <v>99</v>
      </c>
      <c r="N121" s="78" t="s">
        <v>100</v>
      </c>
      <c r="O121" s="79" t="s">
        <v>101</v>
      </c>
      <c r="P121" s="79" t="s">
        <v>102</v>
      </c>
      <c r="Q121" s="80" t="s">
        <v>103</v>
      </c>
      <c r="R121" s="80" t="s">
        <v>104</v>
      </c>
      <c r="S121" s="80" t="s">
        <v>105</v>
      </c>
      <c r="T121" s="81" t="s">
        <v>106</v>
      </c>
      <c r="U121" s="82"/>
      <c r="V121" s="82"/>
    </row>
    <row r="122" spans="2:22" s="92" customFormat="1" ht="33.75" customHeight="1" x14ac:dyDescent="0.25">
      <c r="B122" s="83"/>
      <c r="C122" s="84"/>
      <c r="D122" s="83"/>
      <c r="E122" s="83"/>
      <c r="F122" s="86"/>
      <c r="G122" s="86"/>
      <c r="H122" s="86"/>
      <c r="I122" s="85"/>
      <c r="J122" s="87"/>
      <c r="K122" s="87"/>
      <c r="L122" s="87"/>
      <c r="M122" s="61"/>
      <c r="N122" s="88">
        <f>IFERROR(IF(O122&lt;25%,AVERAGE(F122:M122),"SANEAR"),0)</f>
        <v>0</v>
      </c>
      <c r="O122" s="89">
        <f>IFERROR(IF(Q122=0,0,R122/Q122),0)</f>
        <v>0</v>
      </c>
      <c r="P122" s="105"/>
      <c r="Q122" s="91">
        <f>IFERROR(IF(F122&lt;0,0,SUM(F122:M122)/COUNTA(F122:M122)),0)</f>
        <v>0</v>
      </c>
      <c r="R122" s="91">
        <f>IFERROR(STDEV(F122,G122,H122,I122,J122,K122,L122,M122),0)</f>
        <v>0</v>
      </c>
      <c r="S122" s="91">
        <f>Q122+R122</f>
        <v>0</v>
      </c>
      <c r="T122" s="91">
        <f>Q122-R122</f>
        <v>0</v>
      </c>
    </row>
    <row r="123" spans="2:22" s="92" customFormat="1" ht="33.75" customHeight="1" x14ac:dyDescent="0.25">
      <c r="B123" s="83"/>
      <c r="C123" s="84"/>
      <c r="D123" s="83"/>
      <c r="E123" s="83"/>
      <c r="F123" s="86"/>
      <c r="G123" s="85"/>
      <c r="H123" s="106"/>
      <c r="I123" s="85"/>
      <c r="J123" s="87"/>
      <c r="K123" s="87"/>
      <c r="L123" s="61"/>
      <c r="M123" s="87"/>
      <c r="N123" s="88">
        <f t="shared" ref="N123:N126" si="51">IFERROR(IF(O123&lt;25%,AVERAGE(F123:M123),"SANEAR"),0)</f>
        <v>0</v>
      </c>
      <c r="O123" s="89">
        <f t="shared" ref="O123:O126" si="52">IFERROR(IF(Q123=0,0,R123/Q123),0)</f>
        <v>0</v>
      </c>
      <c r="P123" s="105"/>
      <c r="Q123" s="91">
        <f t="shared" ref="Q123:Q125" si="53">IFERROR(IF(F124&lt;0,0,SUM(F123:M123)/COUNTA(F123:M123)),0)</f>
        <v>0</v>
      </c>
      <c r="R123" s="91">
        <f t="shared" ref="R123:R126" si="54">IFERROR(STDEV(F123,G123,H123,I123,J123,K123,L123,M123),0)</f>
        <v>0</v>
      </c>
      <c r="S123" s="91">
        <f t="shared" ref="S123:S126" si="55">Q123+R123</f>
        <v>0</v>
      </c>
      <c r="T123" s="91">
        <f t="shared" ref="T123:T126" si="56">Q123-R123</f>
        <v>0</v>
      </c>
    </row>
    <row r="124" spans="2:22" s="92" customFormat="1" ht="33.75" customHeight="1" x14ac:dyDescent="0.2">
      <c r="B124" s="83"/>
      <c r="C124" s="84"/>
      <c r="D124" s="83"/>
      <c r="E124" s="83"/>
      <c r="F124" s="86"/>
      <c r="G124" s="85"/>
      <c r="H124" s="86"/>
      <c r="I124" s="85"/>
      <c r="J124" s="60"/>
      <c r="K124" s="60"/>
      <c r="L124" s="60"/>
      <c r="M124" s="87"/>
      <c r="N124" s="88">
        <f t="shared" si="51"/>
        <v>0</v>
      </c>
      <c r="O124" s="89">
        <f t="shared" si="52"/>
        <v>0</v>
      </c>
      <c r="P124" s="105"/>
      <c r="Q124" s="91">
        <f t="shared" si="53"/>
        <v>0</v>
      </c>
      <c r="R124" s="91">
        <f t="shared" si="54"/>
        <v>0</v>
      </c>
      <c r="S124" s="91">
        <f t="shared" si="55"/>
        <v>0</v>
      </c>
      <c r="T124" s="91">
        <f t="shared" si="56"/>
        <v>0</v>
      </c>
    </row>
    <row r="125" spans="2:22" s="92" customFormat="1" ht="33.75" customHeight="1" x14ac:dyDescent="0.25">
      <c r="B125" s="83"/>
      <c r="C125" s="84"/>
      <c r="D125" s="83"/>
      <c r="E125" s="83"/>
      <c r="F125" s="86"/>
      <c r="G125" s="85"/>
      <c r="H125" s="86"/>
      <c r="I125" s="85"/>
      <c r="J125" s="61"/>
      <c r="K125" s="61"/>
      <c r="L125" s="67"/>
      <c r="M125" s="87"/>
      <c r="N125" s="88">
        <f t="shared" si="51"/>
        <v>0</v>
      </c>
      <c r="O125" s="89">
        <f t="shared" si="52"/>
        <v>0</v>
      </c>
      <c r="P125" s="105"/>
      <c r="Q125" s="91">
        <f t="shared" si="53"/>
        <v>0</v>
      </c>
      <c r="R125" s="91">
        <f t="shared" si="54"/>
        <v>0</v>
      </c>
      <c r="S125" s="91">
        <f t="shared" si="55"/>
        <v>0</v>
      </c>
      <c r="T125" s="91">
        <f t="shared" si="56"/>
        <v>0</v>
      </c>
    </row>
    <row r="126" spans="2:22" s="92" customFormat="1" ht="33.75" customHeight="1" x14ac:dyDescent="0.2">
      <c r="B126" s="83"/>
      <c r="C126" s="84"/>
      <c r="D126" s="83"/>
      <c r="E126" s="83"/>
      <c r="F126" s="86"/>
      <c r="G126" s="85"/>
      <c r="H126" s="86"/>
      <c r="I126" s="85"/>
      <c r="J126" s="60"/>
      <c r="K126" s="60"/>
      <c r="L126" s="71"/>
      <c r="M126" s="87"/>
      <c r="N126" s="88">
        <f t="shared" si="51"/>
        <v>0</v>
      </c>
      <c r="O126" s="89">
        <f t="shared" si="52"/>
        <v>0</v>
      </c>
      <c r="P126" s="105"/>
      <c r="Q126" s="91">
        <f>IFERROR(IF(#REF!&lt;0,0,SUM(F126:M126)/COUNTA(F126:M126)),0)</f>
        <v>0</v>
      </c>
      <c r="R126" s="91">
        <f t="shared" si="54"/>
        <v>0</v>
      </c>
      <c r="S126" s="91">
        <f t="shared" si="55"/>
        <v>0</v>
      </c>
      <c r="T126" s="91">
        <f t="shared" si="56"/>
        <v>0</v>
      </c>
    </row>
    <row r="127" spans="2:22" s="57" customFormat="1" ht="15" x14ac:dyDescent="0.25">
      <c r="B127" s="181" t="s">
        <v>123</v>
      </c>
      <c r="C127" s="182"/>
      <c r="D127" s="182"/>
      <c r="E127" s="183"/>
      <c r="F127" s="55" t="s">
        <v>65</v>
      </c>
      <c r="G127" s="55" t="s">
        <v>66</v>
      </c>
      <c r="H127" s="55" t="s">
        <v>67</v>
      </c>
      <c r="I127" s="55" t="s">
        <v>68</v>
      </c>
      <c r="J127" s="55" t="s">
        <v>69</v>
      </c>
      <c r="K127" s="55" t="s">
        <v>70</v>
      </c>
      <c r="L127" s="55" t="s">
        <v>71</v>
      </c>
      <c r="M127" s="55" t="s">
        <v>72</v>
      </c>
      <c r="N127" s="56"/>
      <c r="O127" s="184"/>
      <c r="P127" s="184"/>
      <c r="Q127" s="184"/>
      <c r="R127" s="184"/>
    </row>
    <row r="128" spans="2:22" s="62" customFormat="1" x14ac:dyDescent="0.2">
      <c r="B128" s="185"/>
      <c r="C128" s="188"/>
      <c r="D128" s="189" t="s">
        <v>75</v>
      </c>
      <c r="E128" s="189"/>
      <c r="F128" s="69"/>
      <c r="G128" s="69"/>
      <c r="H128" s="98"/>
      <c r="I128" s="69"/>
      <c r="J128" s="60"/>
      <c r="K128" s="60"/>
      <c r="L128" s="61"/>
      <c r="M128" s="61"/>
      <c r="N128" s="54"/>
      <c r="O128" s="99"/>
      <c r="P128" s="99"/>
    </row>
    <row r="129" spans="2:22" s="62" customFormat="1" x14ac:dyDescent="0.2">
      <c r="B129" s="186"/>
      <c r="C129" s="188"/>
      <c r="D129" s="189" t="s">
        <v>79</v>
      </c>
      <c r="E129" s="189" t="s">
        <v>79</v>
      </c>
      <c r="F129" s="69"/>
      <c r="G129" s="69"/>
      <c r="H129" s="69"/>
      <c r="I129" s="69"/>
      <c r="J129" s="61"/>
      <c r="K129" s="61"/>
      <c r="L129" s="60"/>
      <c r="M129" s="61"/>
      <c r="O129" s="99"/>
      <c r="P129" s="99"/>
    </row>
    <row r="130" spans="2:22" x14ac:dyDescent="0.2">
      <c r="B130" s="186"/>
      <c r="C130" s="188"/>
      <c r="D130" s="189" t="s">
        <v>83</v>
      </c>
      <c r="E130" s="189"/>
      <c r="F130" s="65"/>
      <c r="G130" s="66"/>
      <c r="H130" s="65"/>
      <c r="I130" s="65"/>
      <c r="J130" s="60"/>
      <c r="K130" s="60"/>
      <c r="L130" s="67"/>
      <c r="M130" s="61"/>
      <c r="O130" s="62"/>
      <c r="P130" s="62"/>
    </row>
    <row r="131" spans="2:22" x14ac:dyDescent="0.2">
      <c r="B131" s="186"/>
      <c r="C131" s="188"/>
      <c r="D131" s="190" t="s">
        <v>87</v>
      </c>
      <c r="E131" s="190" t="s">
        <v>87</v>
      </c>
      <c r="F131" s="69"/>
      <c r="G131" s="69"/>
      <c r="H131" s="69"/>
      <c r="I131" s="69"/>
      <c r="J131" s="70"/>
      <c r="K131" s="70"/>
      <c r="L131" s="71"/>
      <c r="M131" s="61"/>
      <c r="O131" s="100"/>
      <c r="P131" s="99"/>
    </row>
    <row r="132" spans="2:22" x14ac:dyDescent="0.2">
      <c r="B132" s="186"/>
      <c r="C132" s="188"/>
      <c r="D132" s="190" t="s">
        <v>91</v>
      </c>
      <c r="E132" s="190" t="s">
        <v>91</v>
      </c>
      <c r="F132" s="101"/>
      <c r="G132" s="101"/>
      <c r="H132" s="101"/>
      <c r="I132" s="101"/>
      <c r="J132" s="75"/>
      <c r="K132" s="75"/>
      <c r="L132" s="75"/>
      <c r="M132" s="61"/>
      <c r="O132" s="102"/>
      <c r="P132" s="102"/>
    </row>
    <row r="133" spans="2:22" x14ac:dyDescent="0.2">
      <c r="B133" s="186"/>
      <c r="C133" s="188"/>
      <c r="D133" s="190" t="s">
        <v>92</v>
      </c>
      <c r="E133" s="190" t="s">
        <v>93</v>
      </c>
      <c r="F133" s="101"/>
      <c r="G133" s="103"/>
      <c r="H133" s="101"/>
      <c r="I133" s="103"/>
      <c r="J133" s="75"/>
      <c r="K133" s="75"/>
      <c r="L133" s="75"/>
      <c r="M133" s="61"/>
      <c r="O133" s="99"/>
      <c r="P133" s="99"/>
    </row>
    <row r="134" spans="2:22" x14ac:dyDescent="0.2">
      <c r="B134" s="187"/>
      <c r="C134" s="188"/>
      <c r="D134" s="190" t="s">
        <v>94</v>
      </c>
      <c r="E134" s="190" t="s">
        <v>93</v>
      </c>
      <c r="F134" s="63">
        <f t="shared" ref="F134:M134" si="57">IF(F133-F132&lt;0,"-",F133-F132)</f>
        <v>0</v>
      </c>
      <c r="G134" s="63">
        <f t="shared" si="57"/>
        <v>0</v>
      </c>
      <c r="H134" s="63">
        <f t="shared" si="57"/>
        <v>0</v>
      </c>
      <c r="I134" s="63">
        <f t="shared" si="57"/>
        <v>0</v>
      </c>
      <c r="J134" s="60">
        <f t="shared" si="57"/>
        <v>0</v>
      </c>
      <c r="K134" s="60">
        <f t="shared" si="57"/>
        <v>0</v>
      </c>
      <c r="L134" s="60">
        <f t="shared" si="57"/>
        <v>0</v>
      </c>
      <c r="M134" s="60">
        <f t="shared" si="57"/>
        <v>0</v>
      </c>
      <c r="O134" s="104"/>
      <c r="P134" s="104"/>
    </row>
    <row r="135" spans="2:22" s="73" customFormat="1" ht="30" x14ac:dyDescent="0.25">
      <c r="B135" s="76" t="s">
        <v>95</v>
      </c>
      <c r="C135" s="76" t="s">
        <v>96</v>
      </c>
      <c r="D135" s="76" t="s">
        <v>97</v>
      </c>
      <c r="E135" s="76" t="s">
        <v>98</v>
      </c>
      <c r="F135" s="76" t="s">
        <v>99</v>
      </c>
      <c r="G135" s="76" t="s">
        <v>99</v>
      </c>
      <c r="H135" s="76" t="s">
        <v>99</v>
      </c>
      <c r="I135" s="76" t="s">
        <v>99</v>
      </c>
      <c r="J135" s="76" t="s">
        <v>99</v>
      </c>
      <c r="K135" s="76" t="s">
        <v>99</v>
      </c>
      <c r="L135" s="76" t="s">
        <v>99</v>
      </c>
      <c r="M135" s="76" t="s">
        <v>99</v>
      </c>
      <c r="N135" s="78" t="s">
        <v>100</v>
      </c>
      <c r="O135" s="79" t="s">
        <v>101</v>
      </c>
      <c r="P135" s="79" t="s">
        <v>102</v>
      </c>
      <c r="Q135" s="80" t="s">
        <v>103</v>
      </c>
      <c r="R135" s="80" t="s">
        <v>104</v>
      </c>
      <c r="S135" s="80" t="s">
        <v>105</v>
      </c>
      <c r="T135" s="81" t="s">
        <v>106</v>
      </c>
      <c r="U135" s="82"/>
      <c r="V135" s="82"/>
    </row>
    <row r="136" spans="2:22" s="92" customFormat="1" ht="33.75" customHeight="1" x14ac:dyDescent="0.25">
      <c r="B136" s="83"/>
      <c r="C136" s="84"/>
      <c r="D136" s="83"/>
      <c r="E136" s="83"/>
      <c r="F136" s="86"/>
      <c r="G136" s="86"/>
      <c r="H136" s="86"/>
      <c r="I136" s="85"/>
      <c r="J136" s="87"/>
      <c r="K136" s="87"/>
      <c r="L136" s="87"/>
      <c r="M136" s="61"/>
      <c r="N136" s="88">
        <f>IFERROR(IF(O136&lt;25%,AVERAGE(F136:M136),"SANEAR"),0)</f>
        <v>0</v>
      </c>
      <c r="O136" s="89">
        <f>IFERROR(IF(Q136=0,0,R136/Q136),0)</f>
        <v>0</v>
      </c>
      <c r="P136" s="105"/>
      <c r="Q136" s="91">
        <f>IFERROR(IF(F136&lt;0,0,SUM(F136:M136)/COUNTA(F136:M136)),0)</f>
        <v>0</v>
      </c>
      <c r="R136" s="91">
        <f>IFERROR(STDEV(F136,G136,H136,I136,J136,K136,L136,M136),0)</f>
        <v>0</v>
      </c>
      <c r="S136" s="91">
        <f>Q136+R136</f>
        <v>0</v>
      </c>
      <c r="T136" s="91">
        <f>Q136-R136</f>
        <v>0</v>
      </c>
    </row>
    <row r="137" spans="2:22" s="92" customFormat="1" ht="33.75" customHeight="1" x14ac:dyDescent="0.25">
      <c r="B137" s="83"/>
      <c r="C137" s="84"/>
      <c r="D137" s="83"/>
      <c r="E137" s="83"/>
      <c r="F137" s="86"/>
      <c r="G137" s="85"/>
      <c r="H137" s="106"/>
      <c r="I137" s="85"/>
      <c r="J137" s="87"/>
      <c r="K137" s="87"/>
      <c r="L137" s="61"/>
      <c r="M137" s="87"/>
      <c r="N137" s="88">
        <f t="shared" ref="N137:N140" si="58">IFERROR(IF(O137&lt;25%,AVERAGE(F137:M137),"SANEAR"),0)</f>
        <v>0</v>
      </c>
      <c r="O137" s="89">
        <f t="shared" ref="O137:O140" si="59">IFERROR(IF(Q137=0,0,R137/Q137),0)</f>
        <v>0</v>
      </c>
      <c r="P137" s="105"/>
      <c r="Q137" s="91">
        <f t="shared" ref="Q137:Q139" si="60">IFERROR(IF(F138&lt;0,0,SUM(F137:M137)/COUNTA(F137:M137)),0)</f>
        <v>0</v>
      </c>
      <c r="R137" s="91">
        <f t="shared" ref="R137:R140" si="61">IFERROR(STDEV(F137,G137,H137,I137,J137,K137,L137,M137),0)</f>
        <v>0</v>
      </c>
      <c r="S137" s="91">
        <f t="shared" ref="S137:S140" si="62">Q137+R137</f>
        <v>0</v>
      </c>
      <c r="T137" s="91">
        <f t="shared" ref="T137:T140" si="63">Q137-R137</f>
        <v>0</v>
      </c>
    </row>
    <row r="138" spans="2:22" s="92" customFormat="1" ht="33.75" customHeight="1" x14ac:dyDescent="0.2">
      <c r="B138" s="83"/>
      <c r="C138" s="84"/>
      <c r="D138" s="83"/>
      <c r="E138" s="83"/>
      <c r="F138" s="86"/>
      <c r="G138" s="85"/>
      <c r="H138" s="86"/>
      <c r="I138" s="85"/>
      <c r="J138" s="60"/>
      <c r="K138" s="60"/>
      <c r="L138" s="60"/>
      <c r="M138" s="87"/>
      <c r="N138" s="88">
        <f t="shared" si="58"/>
        <v>0</v>
      </c>
      <c r="O138" s="89">
        <f t="shared" si="59"/>
        <v>0</v>
      </c>
      <c r="P138" s="105"/>
      <c r="Q138" s="91">
        <f t="shared" si="60"/>
        <v>0</v>
      </c>
      <c r="R138" s="91">
        <f t="shared" si="61"/>
        <v>0</v>
      </c>
      <c r="S138" s="91">
        <f t="shared" si="62"/>
        <v>0</v>
      </c>
      <c r="T138" s="91">
        <f t="shared" si="63"/>
        <v>0</v>
      </c>
    </row>
    <row r="139" spans="2:22" s="92" customFormat="1" ht="33.75" customHeight="1" x14ac:dyDescent="0.25">
      <c r="B139" s="83"/>
      <c r="C139" s="84"/>
      <c r="D139" s="83"/>
      <c r="E139" s="83"/>
      <c r="F139" s="86"/>
      <c r="G139" s="85"/>
      <c r="H139" s="86"/>
      <c r="I139" s="85"/>
      <c r="J139" s="61"/>
      <c r="K139" s="61"/>
      <c r="L139" s="67"/>
      <c r="M139" s="87"/>
      <c r="N139" s="88">
        <f t="shared" si="58"/>
        <v>0</v>
      </c>
      <c r="O139" s="89">
        <f t="shared" si="59"/>
        <v>0</v>
      </c>
      <c r="P139" s="105"/>
      <c r="Q139" s="91">
        <f t="shared" si="60"/>
        <v>0</v>
      </c>
      <c r="R139" s="91">
        <f t="shared" si="61"/>
        <v>0</v>
      </c>
      <c r="S139" s="91">
        <f t="shared" si="62"/>
        <v>0</v>
      </c>
      <c r="T139" s="91">
        <f t="shared" si="63"/>
        <v>0</v>
      </c>
    </row>
    <row r="140" spans="2:22" s="92" customFormat="1" ht="33.75" customHeight="1" x14ac:dyDescent="0.2">
      <c r="B140" s="83"/>
      <c r="C140" s="84"/>
      <c r="D140" s="83"/>
      <c r="E140" s="83"/>
      <c r="F140" s="86"/>
      <c r="G140" s="85"/>
      <c r="H140" s="86"/>
      <c r="I140" s="85"/>
      <c r="J140" s="60"/>
      <c r="K140" s="60"/>
      <c r="L140" s="71"/>
      <c r="M140" s="87"/>
      <c r="N140" s="88">
        <f t="shared" si="58"/>
        <v>0</v>
      </c>
      <c r="O140" s="89">
        <f t="shared" si="59"/>
        <v>0</v>
      </c>
      <c r="P140" s="105"/>
      <c r="Q140" s="91">
        <f>IFERROR(IF(#REF!&lt;0,0,SUM(F140:M140)/COUNTA(F140:M140)),0)</f>
        <v>0</v>
      </c>
      <c r="R140" s="91">
        <f t="shared" si="61"/>
        <v>0</v>
      </c>
      <c r="S140" s="91">
        <f t="shared" si="62"/>
        <v>0</v>
      </c>
      <c r="T140" s="91">
        <f t="shared" si="63"/>
        <v>0</v>
      </c>
    </row>
  </sheetData>
  <mergeCells count="109">
    <mergeCell ref="D132:E132"/>
    <mergeCell ref="D133:E133"/>
    <mergeCell ref="D134:E134"/>
    <mergeCell ref="D118:E118"/>
    <mergeCell ref="D119:E119"/>
    <mergeCell ref="D120:E120"/>
    <mergeCell ref="B127:E127"/>
    <mergeCell ref="O127:R127"/>
    <mergeCell ref="B128:B134"/>
    <mergeCell ref="C128:C134"/>
    <mergeCell ref="D128:E128"/>
    <mergeCell ref="D129:E129"/>
    <mergeCell ref="D130:E130"/>
    <mergeCell ref="B113:E113"/>
    <mergeCell ref="O113:R113"/>
    <mergeCell ref="B114:B120"/>
    <mergeCell ref="C114:C120"/>
    <mergeCell ref="D114:E114"/>
    <mergeCell ref="D115:E115"/>
    <mergeCell ref="D116:E116"/>
    <mergeCell ref="D117:E117"/>
    <mergeCell ref="D131:E131"/>
    <mergeCell ref="B99:E99"/>
    <mergeCell ref="O99:R99"/>
    <mergeCell ref="B100:B106"/>
    <mergeCell ref="C100:C106"/>
    <mergeCell ref="D100:E100"/>
    <mergeCell ref="D101:E101"/>
    <mergeCell ref="D102:E102"/>
    <mergeCell ref="D103:E103"/>
    <mergeCell ref="D104:E104"/>
    <mergeCell ref="D105:E105"/>
    <mergeCell ref="D106:E106"/>
    <mergeCell ref="B85:E85"/>
    <mergeCell ref="O85:R85"/>
    <mergeCell ref="B86:B92"/>
    <mergeCell ref="C86:C92"/>
    <mergeCell ref="D86:E86"/>
    <mergeCell ref="D87:E87"/>
    <mergeCell ref="D88:E88"/>
    <mergeCell ref="D89:E89"/>
    <mergeCell ref="D90:E90"/>
    <mergeCell ref="D91:E91"/>
    <mergeCell ref="D92:E92"/>
    <mergeCell ref="B72:B78"/>
    <mergeCell ref="C72:C78"/>
    <mergeCell ref="D72:E72"/>
    <mergeCell ref="D73:E73"/>
    <mergeCell ref="D74:E74"/>
    <mergeCell ref="D75:E75"/>
    <mergeCell ref="D76:E76"/>
    <mergeCell ref="D77:E77"/>
    <mergeCell ref="D78:E78"/>
    <mergeCell ref="D62:E62"/>
    <mergeCell ref="D63:E63"/>
    <mergeCell ref="D64:E64"/>
    <mergeCell ref="B71:E71"/>
    <mergeCell ref="O71:R71"/>
    <mergeCell ref="D48:E48"/>
    <mergeCell ref="D49:E49"/>
    <mergeCell ref="D50:E50"/>
    <mergeCell ref="B57:E57"/>
    <mergeCell ref="O57:R57"/>
    <mergeCell ref="B58:B64"/>
    <mergeCell ref="C58:C64"/>
    <mergeCell ref="D58:E58"/>
    <mergeCell ref="D59:E59"/>
    <mergeCell ref="D60:E60"/>
    <mergeCell ref="B43:E43"/>
    <mergeCell ref="O43:R43"/>
    <mergeCell ref="B44:B50"/>
    <mergeCell ref="C44:C50"/>
    <mergeCell ref="D44:E44"/>
    <mergeCell ref="D45:E45"/>
    <mergeCell ref="D46:E46"/>
    <mergeCell ref="D47:E47"/>
    <mergeCell ref="D61:E61"/>
    <mergeCell ref="B29:E29"/>
    <mergeCell ref="B30:B36"/>
    <mergeCell ref="C30:C36"/>
    <mergeCell ref="D30:E30"/>
    <mergeCell ref="D31:E31"/>
    <mergeCell ref="D32:E32"/>
    <mergeCell ref="D33:E33"/>
    <mergeCell ref="D34:E34"/>
    <mergeCell ref="D35:E35"/>
    <mergeCell ref="D36:E36"/>
    <mergeCell ref="B15:E15"/>
    <mergeCell ref="B16:B22"/>
    <mergeCell ref="C16:C22"/>
    <mergeCell ref="D16:E16"/>
    <mergeCell ref="D17:E17"/>
    <mergeCell ref="D18:E18"/>
    <mergeCell ref="D19:E19"/>
    <mergeCell ref="D20:E20"/>
    <mergeCell ref="D21:E21"/>
    <mergeCell ref="D22:E22"/>
    <mergeCell ref="P1:T1"/>
    <mergeCell ref="B2:E2"/>
    <mergeCell ref="O2:R2"/>
    <mergeCell ref="B3:B9"/>
    <mergeCell ref="C3:C9"/>
    <mergeCell ref="D3:E3"/>
    <mergeCell ref="D4:E4"/>
    <mergeCell ref="D5:E5"/>
    <mergeCell ref="D6:E6"/>
    <mergeCell ref="D7:E7"/>
    <mergeCell ref="D8:E8"/>
    <mergeCell ref="D9:E9"/>
  </mergeCells>
  <hyperlinks>
    <hyperlink ref="F5" r:id="rId1" xr:uid="{847D844E-A861-4A84-8505-612E4A5F9A83}"/>
    <hyperlink ref="G5" r:id="rId2" xr:uid="{31E6870B-DE59-4990-8DBE-F20D64FA2FED}"/>
    <hyperlink ref="H5" r:id="rId3" xr:uid="{8166F8D0-38A4-4042-9F31-C7F46413D866}"/>
  </hyperlinks>
  <pageMargins left="0.51181102362204722" right="0.31496062992125984" top="0.39370078740157483" bottom="0.39370078740157483" header="0.31496062992125984" footer="0.31496062992125984"/>
  <pageSetup paperSize="9" scale="49" orientation="landscape" r:id="rId4"/>
  <headerFooter>
    <oddFooter>Página &amp;P de &amp;N</oddFooter>
  </headerFooter>
  <rowBreaks count="3" manualBreakCount="3">
    <brk id="42" max="16" man="1"/>
    <brk id="84" max="16" man="1"/>
    <brk id="126" max="14" man="1"/>
  </rowBreaks>
  <colBreaks count="1" manualBreakCount="1">
    <brk id="20" max="70" man="1"/>
  </colBreaks>
  <drawing r:id="rId5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1CAA1E-C5C5-47F5-900C-0CC78EEA412D}">
  <sheetPr>
    <pageSetUpPr fitToPage="1"/>
  </sheetPr>
  <dimension ref="B1:N50"/>
  <sheetViews>
    <sheetView showGridLines="0" tabSelected="1" view="pageBreakPreview" zoomScaleNormal="100" zoomScaleSheetLayoutView="100" workbookViewId="0">
      <selection activeCell="D16" sqref="D16"/>
    </sheetView>
  </sheetViews>
  <sheetFormatPr defaultRowHeight="15" x14ac:dyDescent="0.25"/>
  <cols>
    <col min="1" max="1" width="2.5703125" customWidth="1"/>
    <col min="2" max="2" width="23.7109375" customWidth="1"/>
    <col min="3" max="3" width="11.140625" customWidth="1"/>
    <col min="4" max="4" width="37.28515625" customWidth="1"/>
    <col min="5" max="5" width="15.85546875" bestFit="1" customWidth="1"/>
    <col min="6" max="6" width="17.7109375" customWidth="1"/>
    <col min="7" max="7" width="10.5703125" customWidth="1"/>
    <col min="8" max="8" width="10.7109375" bestFit="1" customWidth="1"/>
    <col min="11" max="11" width="14.28515625" bestFit="1" customWidth="1"/>
  </cols>
  <sheetData>
    <row r="1" spans="2:14" x14ac:dyDescent="0.25">
      <c r="B1" s="109"/>
      <c r="C1" s="110"/>
      <c r="D1" s="110"/>
      <c r="E1" s="110"/>
      <c r="F1" s="111"/>
    </row>
    <row r="2" spans="2:14" ht="15" customHeight="1" x14ac:dyDescent="0.25">
      <c r="B2" s="193" t="s">
        <v>124</v>
      </c>
      <c r="C2" s="194"/>
      <c r="D2" s="194"/>
      <c r="E2" s="194"/>
      <c r="F2" s="195"/>
      <c r="N2" s="17"/>
    </row>
    <row r="3" spans="2:14" ht="18.75" x14ac:dyDescent="0.25">
      <c r="B3" s="112"/>
      <c r="F3" s="113"/>
      <c r="N3" s="17"/>
    </row>
    <row r="4" spans="2:14" ht="22.5" customHeight="1" x14ac:dyDescent="0.25">
      <c r="B4" s="114" t="s">
        <v>125</v>
      </c>
      <c r="C4" s="196" t="s">
        <v>126</v>
      </c>
      <c r="D4" s="196"/>
      <c r="E4" s="196"/>
      <c r="F4" s="197"/>
      <c r="N4" s="17"/>
    </row>
    <row r="5" spans="2:14" x14ac:dyDescent="0.25">
      <c r="B5" s="114" t="s">
        <v>127</v>
      </c>
      <c r="C5" s="198" t="s">
        <v>128</v>
      </c>
      <c r="D5" s="198"/>
      <c r="E5" s="198"/>
      <c r="F5" s="199"/>
    </row>
    <row r="6" spans="2:14" x14ac:dyDescent="0.25">
      <c r="B6" s="114" t="s">
        <v>129</v>
      </c>
      <c r="C6" s="198" t="s">
        <v>130</v>
      </c>
      <c r="D6" s="198"/>
      <c r="E6" s="198"/>
      <c r="F6" s="199"/>
      <c r="N6" s="17"/>
    </row>
    <row r="7" spans="2:14" x14ac:dyDescent="0.25">
      <c r="B7" s="115"/>
      <c r="F7" s="113"/>
      <c r="H7" s="116"/>
      <c r="K7" s="117"/>
      <c r="N7" s="17"/>
    </row>
    <row r="8" spans="2:14" x14ac:dyDescent="0.25">
      <c r="B8" s="118" t="s">
        <v>131</v>
      </c>
      <c r="C8" s="119">
        <v>0.51270000000000004</v>
      </c>
      <c r="F8" s="113"/>
      <c r="H8" s="116"/>
      <c r="N8" s="17"/>
    </row>
    <row r="9" spans="2:14" x14ac:dyDescent="0.25">
      <c r="B9" s="118" t="s">
        <v>132</v>
      </c>
      <c r="C9" s="120">
        <f>1-C8</f>
        <v>0.48729999999999996</v>
      </c>
      <c r="F9" s="113"/>
      <c r="N9" s="17"/>
    </row>
    <row r="10" spans="2:14" x14ac:dyDescent="0.25">
      <c r="B10" s="118" t="s">
        <v>133</v>
      </c>
      <c r="C10" s="121">
        <v>0.05</v>
      </c>
      <c r="F10" s="113"/>
      <c r="N10" s="17"/>
    </row>
    <row r="11" spans="2:14" x14ac:dyDescent="0.25">
      <c r="B11" s="118" t="s">
        <v>134</v>
      </c>
      <c r="C11" s="122" t="str">
        <f>IF(C8&gt;=22.5%,"TABELA DESONERADA","TABELA NÃO DESONERADA")</f>
        <v>TABELA DESONERADA</v>
      </c>
      <c r="F11" s="113"/>
    </row>
    <row r="12" spans="2:14" ht="30.75" customHeight="1" x14ac:dyDescent="0.25">
      <c r="B12" s="123" t="s">
        <v>135</v>
      </c>
      <c r="C12" s="200" t="s">
        <v>136</v>
      </c>
      <c r="D12" s="200"/>
      <c r="E12" s="200"/>
      <c r="F12" s="201"/>
    </row>
    <row r="13" spans="2:14" x14ac:dyDescent="0.25">
      <c r="B13" s="118" t="s">
        <v>137</v>
      </c>
      <c r="C13" s="52" t="s">
        <v>138</v>
      </c>
      <c r="F13" s="113"/>
    </row>
    <row r="14" spans="2:14" x14ac:dyDescent="0.25">
      <c r="B14" s="124"/>
      <c r="F14" s="113"/>
    </row>
    <row r="15" spans="2:14" x14ac:dyDescent="0.25">
      <c r="B15" s="124"/>
      <c r="C15" s="125" t="s">
        <v>139</v>
      </c>
      <c r="D15" s="126" t="s">
        <v>140</v>
      </c>
      <c r="E15" s="127">
        <f>VLOOKUP(C12,'[2]Parâmetro BDI'!$A$7:$D$11,(IF('BDI '!C13="1º Quartil",2,IF('BDI '!C13="Médio",3,IF('BDI '!C13="3º Quartil",4)))),FALSE)</f>
        <v>0.03</v>
      </c>
      <c r="F15" s="113"/>
    </row>
    <row r="16" spans="2:14" x14ac:dyDescent="0.25">
      <c r="B16" s="124"/>
      <c r="C16" s="125" t="s">
        <v>141</v>
      </c>
      <c r="D16" s="126" t="s">
        <v>142</v>
      </c>
      <c r="E16" s="127">
        <f>VLOOKUP(C12,'[2]Parâmetro BDI'!$A$7:$P$11,(IF('BDI '!C13="1º Quartil",5,IF('BDI '!C13="Médio",6,IF('BDI '!C13="3º Quartil",7)))),FALSE)</f>
        <v>8.0000000000000002E-3</v>
      </c>
      <c r="F16" s="113"/>
    </row>
    <row r="17" spans="2:13" x14ac:dyDescent="0.25">
      <c r="B17" s="124"/>
      <c r="C17" s="125" t="s">
        <v>143</v>
      </c>
      <c r="D17" s="126" t="s">
        <v>144</v>
      </c>
      <c r="E17" s="127">
        <f>VLOOKUP(C12,'[2]Parâmetro BDI'!$A$7:$P$11,(IF('BDI '!C13="1º Quartil",8,IF('BDI '!C13="Médio",9,IF('BDI '!C13="3º Quartil",10)))),FALSE)</f>
        <v>9.7000000000000003E-3</v>
      </c>
      <c r="F17" s="113"/>
    </row>
    <row r="18" spans="2:13" x14ac:dyDescent="0.25">
      <c r="B18" s="124"/>
      <c r="C18" s="125" t="s">
        <v>145</v>
      </c>
      <c r="D18" s="126" t="s">
        <v>146</v>
      </c>
      <c r="E18" s="127">
        <f>VLOOKUP(C12,'[2]Parâmetro BDI'!$A$7:$P$11,(IF('BDI '!C13="1º Quartil",11,IF('BDI '!C13="Médio",12,IF('BDI '!C13="3º Quartil",13)))),FALSE)</f>
        <v>5.8999999999999999E-3</v>
      </c>
      <c r="F18" s="113"/>
    </row>
    <row r="19" spans="2:13" x14ac:dyDescent="0.25">
      <c r="B19" s="124"/>
      <c r="C19" s="125" t="s">
        <v>147</v>
      </c>
      <c r="D19" s="126" t="s">
        <v>148</v>
      </c>
      <c r="E19" s="127">
        <f>VLOOKUP(C12,'[2]Parâmetro BDI'!$A$7:$P$11,(IF('BDI '!C13="1º Quartil",14,IF('BDI '!C13="Médio",15,IF('BDI '!C13="3º Quartil",16)))),FALSE)</f>
        <v>6.1600000000000002E-2</v>
      </c>
      <c r="F19" s="113"/>
    </row>
    <row r="20" spans="2:13" x14ac:dyDescent="0.25">
      <c r="B20" s="124"/>
      <c r="C20" s="125" t="s">
        <v>149</v>
      </c>
      <c r="D20" s="126" t="s">
        <v>150</v>
      </c>
      <c r="E20" s="127">
        <f>SUM(E21:E24)</f>
        <v>0.10713500000000001</v>
      </c>
      <c r="F20" s="113"/>
    </row>
    <row r="21" spans="2:13" x14ac:dyDescent="0.25">
      <c r="B21" s="124"/>
      <c r="C21" s="128" t="s">
        <v>151</v>
      </c>
      <c r="D21" s="129" t="s">
        <v>152</v>
      </c>
      <c r="E21" s="130">
        <v>6.4999999999999997E-3</v>
      </c>
      <c r="F21" s="113"/>
      <c r="K21" s="131"/>
    </row>
    <row r="22" spans="2:13" x14ac:dyDescent="0.25">
      <c r="B22" s="124"/>
      <c r="C22" s="128" t="s">
        <v>153</v>
      </c>
      <c r="D22" s="129" t="s">
        <v>154</v>
      </c>
      <c r="E22" s="130">
        <v>0.03</v>
      </c>
      <c r="F22" s="113"/>
      <c r="K22" s="117"/>
      <c r="M22" s="132"/>
    </row>
    <row r="23" spans="2:13" ht="39" x14ac:dyDescent="0.25">
      <c r="B23" s="124"/>
      <c r="C23" s="128" t="s">
        <v>155</v>
      </c>
      <c r="D23" s="133" t="s">
        <v>156</v>
      </c>
      <c r="E23" s="130">
        <f>+C10*C8</f>
        <v>2.5635000000000005E-2</v>
      </c>
      <c r="F23" s="113"/>
      <c r="M23" s="134"/>
    </row>
    <row r="24" spans="2:13" x14ac:dyDescent="0.25">
      <c r="B24" s="124"/>
      <c r="C24" s="128" t="s">
        <v>157</v>
      </c>
      <c r="D24" s="129" t="s">
        <v>158</v>
      </c>
      <c r="E24" s="130">
        <f>+IF(C11="TABELA DESONERADA",4.5%,0)</f>
        <v>4.4999999999999998E-2</v>
      </c>
      <c r="F24" s="113"/>
      <c r="K24" s="132"/>
    </row>
    <row r="25" spans="2:13" ht="5.25" customHeight="1" x14ac:dyDescent="0.25">
      <c r="B25" s="124"/>
      <c r="F25" s="113"/>
    </row>
    <row r="26" spans="2:13" ht="15.75" x14ac:dyDescent="0.25">
      <c r="B26" s="124"/>
      <c r="C26" s="135" t="s">
        <v>159</v>
      </c>
      <c r="D26" s="136"/>
      <c r="E26" s="137">
        <f>ROUND(((1+E15+E16+E17)*(1+E18)*(1+E19)/(1-E20))-1,4)</f>
        <v>0.253</v>
      </c>
      <c r="F26" s="113"/>
      <c r="K26" s="138"/>
    </row>
    <row r="27" spans="2:13" x14ac:dyDescent="0.25">
      <c r="B27" s="124"/>
      <c r="F27" s="113"/>
    </row>
    <row r="28" spans="2:13" x14ac:dyDescent="0.25">
      <c r="B28" s="124"/>
      <c r="F28" s="113"/>
    </row>
    <row r="29" spans="2:13" x14ac:dyDescent="0.25">
      <c r="B29" s="139"/>
      <c r="F29" s="113"/>
    </row>
    <row r="30" spans="2:13" x14ac:dyDescent="0.25">
      <c r="B30" s="162"/>
      <c r="C30" s="163"/>
      <c r="D30" s="163"/>
      <c r="E30" s="163"/>
      <c r="F30" s="164"/>
    </row>
    <row r="31" spans="2:13" x14ac:dyDescent="0.25">
      <c r="B31" s="162"/>
      <c r="C31" s="167"/>
      <c r="D31" s="168"/>
      <c r="E31" s="169"/>
      <c r="F31" s="164"/>
    </row>
    <row r="32" spans="2:13" x14ac:dyDescent="0.25">
      <c r="B32" s="162"/>
      <c r="C32" s="167"/>
      <c r="D32" s="168"/>
      <c r="E32" s="169"/>
      <c r="F32" s="164"/>
    </row>
    <row r="33" spans="2:6" x14ac:dyDescent="0.25">
      <c r="B33" s="162"/>
      <c r="C33" s="167"/>
      <c r="D33" s="168"/>
      <c r="E33" s="169"/>
      <c r="F33" s="164"/>
    </row>
    <row r="34" spans="2:6" x14ac:dyDescent="0.25">
      <c r="B34" s="162"/>
      <c r="C34" s="167"/>
      <c r="D34" s="168"/>
      <c r="E34" s="169"/>
      <c r="F34" s="164"/>
    </row>
    <row r="35" spans="2:6" x14ac:dyDescent="0.25">
      <c r="B35" s="162"/>
      <c r="C35" s="167"/>
      <c r="D35" s="168"/>
      <c r="E35" s="169"/>
      <c r="F35" s="164"/>
    </row>
    <row r="36" spans="2:6" x14ac:dyDescent="0.25">
      <c r="B36" s="162"/>
      <c r="C36" s="167"/>
      <c r="D36" s="168"/>
      <c r="E36" s="169"/>
      <c r="F36" s="164"/>
    </row>
    <row r="37" spans="2:6" x14ac:dyDescent="0.25">
      <c r="B37" s="162"/>
      <c r="C37" s="170"/>
      <c r="D37" s="171"/>
      <c r="E37" s="172"/>
      <c r="F37" s="164"/>
    </row>
    <row r="38" spans="2:6" x14ac:dyDescent="0.25">
      <c r="B38" s="162"/>
      <c r="C38" s="170"/>
      <c r="D38" s="171"/>
      <c r="E38" s="172"/>
      <c r="F38" s="164"/>
    </row>
    <row r="39" spans="2:6" x14ac:dyDescent="0.25">
      <c r="B39" s="162"/>
      <c r="C39" s="170"/>
      <c r="D39" s="171"/>
      <c r="E39" s="172"/>
      <c r="F39" s="164"/>
    </row>
    <row r="40" spans="2:6" x14ac:dyDescent="0.25">
      <c r="B40" s="162"/>
      <c r="C40" s="163"/>
      <c r="D40" s="163"/>
      <c r="E40" s="163"/>
      <c r="F40" s="164"/>
    </row>
    <row r="41" spans="2:6" ht="15.75" x14ac:dyDescent="0.25">
      <c r="B41" s="162"/>
      <c r="C41" s="165"/>
      <c r="D41" s="163"/>
      <c r="E41" s="166"/>
      <c r="F41" s="164"/>
    </row>
    <row r="42" spans="2:6" x14ac:dyDescent="0.25">
      <c r="B42" s="162"/>
      <c r="C42" s="163"/>
      <c r="D42" s="163"/>
      <c r="E42" s="163"/>
      <c r="F42" s="164"/>
    </row>
    <row r="43" spans="2:6" x14ac:dyDescent="0.25">
      <c r="B43" s="162"/>
      <c r="C43" s="163"/>
      <c r="D43" s="163"/>
      <c r="E43" s="163"/>
      <c r="F43" s="164"/>
    </row>
    <row r="44" spans="2:6" x14ac:dyDescent="0.25">
      <c r="B44" s="140"/>
      <c r="C44" s="141"/>
      <c r="D44" s="141"/>
      <c r="E44" s="141"/>
      <c r="F44" s="142"/>
    </row>
    <row r="45" spans="2:6" ht="13.5" customHeight="1" x14ac:dyDescent="0.25">
      <c r="B45" s="191" t="s">
        <v>160</v>
      </c>
      <c r="C45" s="192"/>
      <c r="D45" s="192"/>
      <c r="E45" s="192"/>
      <c r="F45" s="192"/>
    </row>
    <row r="46" spans="2:6" ht="13.5" customHeight="1" x14ac:dyDescent="0.25">
      <c r="B46" s="192"/>
      <c r="C46" s="192"/>
      <c r="D46" s="192"/>
      <c r="E46" s="192"/>
      <c r="F46" s="192"/>
    </row>
    <row r="47" spans="2:6" ht="13.5" customHeight="1" x14ac:dyDescent="0.25">
      <c r="B47" s="192"/>
      <c r="C47" s="192"/>
      <c r="D47" s="192"/>
      <c r="E47" s="192"/>
      <c r="F47" s="192"/>
    </row>
    <row r="48" spans="2:6" ht="54.75" customHeight="1" x14ac:dyDescent="0.25">
      <c r="B48" s="192"/>
      <c r="C48" s="192"/>
      <c r="D48" s="192"/>
      <c r="E48" s="192"/>
      <c r="F48" s="192"/>
    </row>
    <row r="49" spans="2:6" ht="46.5" customHeight="1" x14ac:dyDescent="0.25">
      <c r="B49" s="192"/>
      <c r="C49" s="192"/>
      <c r="D49" s="192"/>
      <c r="E49" s="192"/>
      <c r="F49" s="192"/>
    </row>
    <row r="50" spans="2:6" ht="240" customHeight="1" x14ac:dyDescent="0.25">
      <c r="B50" s="192"/>
      <c r="C50" s="192"/>
      <c r="D50" s="192"/>
      <c r="E50" s="192"/>
      <c r="F50" s="192"/>
    </row>
  </sheetData>
  <mergeCells count="6">
    <mergeCell ref="B45:F50"/>
    <mergeCell ref="B2:F2"/>
    <mergeCell ref="C4:F4"/>
    <mergeCell ref="C5:F5"/>
    <mergeCell ref="C6:F6"/>
    <mergeCell ref="C12:F12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9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43EA2B3-13A2-4B7C-BB7B-6C65E9C236AB}">
          <x14:formula1>
            <xm:f>'Parâmetro BDI'!$B$6:$D$6</xm:f>
          </x14:formula1>
          <xm:sqref>C13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2:P22"/>
  <sheetViews>
    <sheetView showGridLines="0" workbookViewId="0">
      <selection activeCell="J15" sqref="J15"/>
    </sheetView>
  </sheetViews>
  <sheetFormatPr defaultRowHeight="12.75" x14ac:dyDescent="0.2"/>
  <cols>
    <col min="1" max="1" width="40.7109375" style="19" bestFit="1" customWidth="1"/>
    <col min="2" max="16384" width="9.140625" style="17"/>
  </cols>
  <sheetData>
    <row r="2" spans="1:16" ht="15.75" x14ac:dyDescent="0.25">
      <c r="A2" s="39" t="s">
        <v>161</v>
      </c>
    </row>
    <row r="3" spans="1:16" x14ac:dyDescent="0.2">
      <c r="A3" s="19" t="s">
        <v>162</v>
      </c>
    </row>
    <row r="4" spans="1:16" ht="13.5" thickBot="1" x14ac:dyDescent="0.25"/>
    <row r="5" spans="1:16" ht="13.5" thickBot="1" x14ac:dyDescent="0.25">
      <c r="A5" s="210" t="s">
        <v>163</v>
      </c>
      <c r="B5" s="204" t="s">
        <v>140</v>
      </c>
      <c r="C5" s="202"/>
      <c r="D5" s="203"/>
      <c r="E5" s="204" t="s">
        <v>164</v>
      </c>
      <c r="F5" s="202"/>
      <c r="G5" s="203"/>
      <c r="H5" s="202" t="s">
        <v>165</v>
      </c>
      <c r="I5" s="202"/>
      <c r="J5" s="203"/>
      <c r="K5" s="204" t="s">
        <v>166</v>
      </c>
      <c r="L5" s="202"/>
      <c r="M5" s="202"/>
      <c r="N5" s="204" t="s">
        <v>148</v>
      </c>
      <c r="O5" s="202"/>
      <c r="P5" s="203"/>
    </row>
    <row r="6" spans="1:16" ht="13.5" thickBot="1" x14ac:dyDescent="0.25">
      <c r="A6" s="211"/>
      <c r="B6" s="20" t="s">
        <v>138</v>
      </c>
      <c r="C6" s="21" t="s">
        <v>167</v>
      </c>
      <c r="D6" s="22" t="s">
        <v>168</v>
      </c>
      <c r="E6" s="20" t="s">
        <v>138</v>
      </c>
      <c r="F6" s="21" t="s">
        <v>167</v>
      </c>
      <c r="G6" s="22" t="s">
        <v>168</v>
      </c>
      <c r="H6" s="20" t="s">
        <v>138</v>
      </c>
      <c r="I6" s="21" t="s">
        <v>167</v>
      </c>
      <c r="J6" s="22" t="s">
        <v>168</v>
      </c>
      <c r="K6" s="23" t="s">
        <v>138</v>
      </c>
      <c r="L6" s="24" t="s">
        <v>167</v>
      </c>
      <c r="M6" s="25" t="s">
        <v>168</v>
      </c>
      <c r="N6" s="23" t="s">
        <v>138</v>
      </c>
      <c r="O6" s="24" t="s">
        <v>167</v>
      </c>
      <c r="P6" s="26" t="s">
        <v>168</v>
      </c>
    </row>
    <row r="7" spans="1:16" ht="13.5" thickBot="1" x14ac:dyDescent="0.25">
      <c r="A7" s="51" t="s">
        <v>136</v>
      </c>
      <c r="B7" s="29">
        <v>0.03</v>
      </c>
      <c r="C7" s="30">
        <v>0.04</v>
      </c>
      <c r="D7" s="35">
        <v>5.5E-2</v>
      </c>
      <c r="E7" s="29">
        <v>8.0000000000000002E-3</v>
      </c>
      <c r="F7" s="30">
        <v>8.0000000000000002E-3</v>
      </c>
      <c r="G7" s="35">
        <v>0.01</v>
      </c>
      <c r="H7" s="29">
        <v>9.7000000000000003E-3</v>
      </c>
      <c r="I7" s="30">
        <v>1.2699999999999999E-2</v>
      </c>
      <c r="J7" s="35">
        <v>1.2699999999999999E-2</v>
      </c>
      <c r="K7" s="29">
        <v>5.8999999999999999E-3</v>
      </c>
      <c r="L7" s="30">
        <v>1.23E-2</v>
      </c>
      <c r="M7" s="36">
        <v>1.3899999999999999E-2</v>
      </c>
      <c r="N7" s="29">
        <v>6.1600000000000002E-2</v>
      </c>
      <c r="O7" s="30">
        <v>7.3999999999999996E-2</v>
      </c>
      <c r="P7" s="35">
        <v>8.9599999999999999E-2</v>
      </c>
    </row>
    <row r="8" spans="1:16" ht="22.5" customHeight="1" thickBot="1" x14ac:dyDescent="0.25">
      <c r="A8" s="51" t="s">
        <v>169</v>
      </c>
      <c r="B8" s="29">
        <v>3.7999999999999999E-2</v>
      </c>
      <c r="C8" s="30">
        <v>4.0099999999999997E-2</v>
      </c>
      <c r="D8" s="35">
        <v>4.6699999999999998E-2</v>
      </c>
      <c r="E8" s="29">
        <v>3.2000000000000002E-3</v>
      </c>
      <c r="F8" s="30">
        <v>4.0000000000000001E-3</v>
      </c>
      <c r="G8" s="35">
        <v>7.4000000000000003E-3</v>
      </c>
      <c r="H8" s="29">
        <v>5.0000000000000001E-3</v>
      </c>
      <c r="I8" s="30">
        <v>5.5999999999999999E-3</v>
      </c>
      <c r="J8" s="35">
        <v>9.7000000000000003E-3</v>
      </c>
      <c r="K8" s="29">
        <v>1.0200000000000001E-2</v>
      </c>
      <c r="L8" s="30">
        <v>1.11E-2</v>
      </c>
      <c r="M8" s="36">
        <v>1.21E-2</v>
      </c>
      <c r="N8" s="29">
        <v>6.6400000000000001E-2</v>
      </c>
      <c r="O8" s="30">
        <v>7.2999999999999995E-2</v>
      </c>
      <c r="P8" s="35">
        <v>8.6900000000000005E-2</v>
      </c>
    </row>
    <row r="9" spans="1:16" ht="39" thickBot="1" x14ac:dyDescent="0.25">
      <c r="A9" s="27" t="s">
        <v>170</v>
      </c>
      <c r="B9" s="31">
        <v>3.4299999999999997E-2</v>
      </c>
      <c r="C9" s="32">
        <v>4.9299999999999997E-2</v>
      </c>
      <c r="D9" s="33">
        <v>6.7100000000000007E-2</v>
      </c>
      <c r="E9" s="31">
        <v>2.8E-3</v>
      </c>
      <c r="F9" s="32">
        <v>4.8999999999999998E-3</v>
      </c>
      <c r="G9" s="33">
        <v>7.4999999999999997E-3</v>
      </c>
      <c r="H9" s="31">
        <v>0.01</v>
      </c>
      <c r="I9" s="32">
        <v>1.3899999999999999E-2</v>
      </c>
      <c r="J9" s="33">
        <v>1.7399999999999999E-2</v>
      </c>
      <c r="K9" s="31">
        <v>9.4000000000000004E-3</v>
      </c>
      <c r="L9" s="32">
        <v>9.9000000000000008E-3</v>
      </c>
      <c r="M9" s="34">
        <v>1.17E-2</v>
      </c>
      <c r="N9" s="31">
        <v>6.7400000000000002E-2</v>
      </c>
      <c r="O9" s="32">
        <v>8.0399999999999999E-2</v>
      </c>
      <c r="P9" s="33">
        <v>9.4E-2</v>
      </c>
    </row>
    <row r="10" spans="1:16" ht="26.25" thickBot="1" x14ac:dyDescent="0.25">
      <c r="A10" s="27" t="s">
        <v>171</v>
      </c>
      <c r="B10" s="31">
        <v>5.2900000000000003E-2</v>
      </c>
      <c r="C10" s="32">
        <v>5.9200000000000003E-2</v>
      </c>
      <c r="D10" s="33">
        <v>7.9299999999999995E-2</v>
      </c>
      <c r="E10" s="31">
        <v>2.5000000000000001E-3</v>
      </c>
      <c r="F10" s="32">
        <v>5.1000000000000004E-3</v>
      </c>
      <c r="G10" s="33">
        <v>5.5999999999999999E-3</v>
      </c>
      <c r="H10" s="31">
        <v>0.01</v>
      </c>
      <c r="I10" s="32">
        <v>1.4800000000000001E-2</v>
      </c>
      <c r="J10" s="33">
        <v>1.9699999999999999E-2</v>
      </c>
      <c r="K10" s="31">
        <v>1.01E-2</v>
      </c>
      <c r="L10" s="32">
        <v>1.0699999999999999E-2</v>
      </c>
      <c r="M10" s="34">
        <v>1.11E-2</v>
      </c>
      <c r="N10" s="31">
        <v>0.08</v>
      </c>
      <c r="O10" s="32">
        <v>8.3099999999999993E-2</v>
      </c>
      <c r="P10" s="33">
        <v>9.5100000000000004E-2</v>
      </c>
    </row>
    <row r="11" spans="1:16" ht="13.5" thickBot="1" x14ac:dyDescent="0.25">
      <c r="A11" s="51" t="s">
        <v>172</v>
      </c>
      <c r="B11" s="29">
        <v>0.04</v>
      </c>
      <c r="C11" s="30">
        <v>5.5199999999999999E-2</v>
      </c>
      <c r="D11" s="35">
        <v>7.85E-2</v>
      </c>
      <c r="E11" s="29">
        <v>0.81</v>
      </c>
      <c r="F11" s="30">
        <v>1.2200000000000001E-2</v>
      </c>
      <c r="G11" s="35">
        <v>1.9900000000000001E-2</v>
      </c>
      <c r="H11" s="29">
        <v>1.46E-2</v>
      </c>
      <c r="I11" s="30">
        <v>2.3199999999999998E-2</v>
      </c>
      <c r="J11" s="35">
        <v>3.1600000000000003E-2</v>
      </c>
      <c r="K11" s="29">
        <v>9.4000000000000004E-3</v>
      </c>
      <c r="L11" s="30">
        <v>1.0200000000000001E-2</v>
      </c>
      <c r="M11" s="36">
        <v>1.3299999999999999E-2</v>
      </c>
      <c r="N11" s="29">
        <v>7.1400000000000005E-2</v>
      </c>
      <c r="O11" s="30">
        <v>8.4000000000000005E-2</v>
      </c>
      <c r="P11" s="35">
        <v>0.1043</v>
      </c>
    </row>
    <row r="13" spans="1:16" ht="13.5" thickBot="1" x14ac:dyDescent="0.25"/>
    <row r="14" spans="1:16" ht="42.75" customHeight="1" thickBot="1" x14ac:dyDescent="0.25">
      <c r="A14" s="205" t="s">
        <v>173</v>
      </c>
      <c r="B14" s="207" t="s">
        <v>174</v>
      </c>
      <c r="C14" s="208"/>
      <c r="D14" s="209"/>
    </row>
    <row r="15" spans="1:16" x14ac:dyDescent="0.2">
      <c r="A15" s="206"/>
      <c r="B15" s="42" t="s">
        <v>138</v>
      </c>
      <c r="C15" s="43" t="s">
        <v>167</v>
      </c>
      <c r="D15" s="44" t="s">
        <v>168</v>
      </c>
    </row>
    <row r="16" spans="1:16" s="18" customFormat="1" ht="15.75" customHeight="1" x14ac:dyDescent="0.25">
      <c r="A16" s="46" t="s">
        <v>140</v>
      </c>
      <c r="B16" s="45">
        <v>1.4999999999999999E-2</v>
      </c>
      <c r="C16" s="45">
        <v>3.4500000000000003E-2</v>
      </c>
      <c r="D16" s="47">
        <v>4.4900000000000002E-2</v>
      </c>
    </row>
    <row r="17" spans="1:11" s="18" customFormat="1" ht="15.75" customHeight="1" x14ac:dyDescent="0.25">
      <c r="A17" s="46" t="s">
        <v>142</v>
      </c>
      <c r="B17" s="45">
        <v>3.0000000000000001E-3</v>
      </c>
      <c r="C17" s="45">
        <v>4.7999999999999996E-3</v>
      </c>
      <c r="D17" s="47">
        <v>8.2000000000000007E-3</v>
      </c>
    </row>
    <row r="18" spans="1:11" s="18" customFormat="1" ht="15.75" customHeight="1" x14ac:dyDescent="0.25">
      <c r="A18" s="46" t="s">
        <v>144</v>
      </c>
      <c r="B18" s="45">
        <v>5.5999999999999999E-3</v>
      </c>
      <c r="C18" s="45">
        <v>8.5000000000000006E-3</v>
      </c>
      <c r="D18" s="47">
        <v>8.8999999999999999E-3</v>
      </c>
    </row>
    <row r="19" spans="1:11" s="18" customFormat="1" ht="15.75" customHeight="1" x14ac:dyDescent="0.25">
      <c r="A19" s="46" t="s">
        <v>146</v>
      </c>
      <c r="B19" s="45">
        <v>8.5000000000000006E-3</v>
      </c>
      <c r="C19" s="45">
        <v>8.5000000000000006E-3</v>
      </c>
      <c r="D19" s="47">
        <v>1.11E-2</v>
      </c>
    </row>
    <row r="20" spans="1:11" s="18" customFormat="1" ht="15.75" customHeight="1" thickBot="1" x14ac:dyDescent="0.3">
      <c r="A20" s="48" t="s">
        <v>148</v>
      </c>
      <c r="B20" s="49">
        <v>3.5000000000000003E-2</v>
      </c>
      <c r="C20" s="49">
        <v>5.11E-2</v>
      </c>
      <c r="D20" s="50">
        <v>6.2199999999999998E-2</v>
      </c>
    </row>
    <row r="21" spans="1:11" x14ac:dyDescent="0.2">
      <c r="A21" s="40"/>
      <c r="B21" s="28"/>
      <c r="C21" s="28"/>
      <c r="D21" s="28"/>
      <c r="K21" s="37"/>
    </row>
    <row r="22" spans="1:11" x14ac:dyDescent="0.2">
      <c r="A22" s="40"/>
      <c r="B22" s="28"/>
      <c r="C22" s="28"/>
      <c r="D22" s="28"/>
      <c r="K22" s="38"/>
    </row>
  </sheetData>
  <mergeCells count="8">
    <mergeCell ref="H5:J5"/>
    <mergeCell ref="K5:M5"/>
    <mergeCell ref="N5:P5"/>
    <mergeCell ref="A14:A15"/>
    <mergeCell ref="B14:D14"/>
    <mergeCell ref="A5:A6"/>
    <mergeCell ref="B5:D5"/>
    <mergeCell ref="E5:G5"/>
  </mergeCells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 codeName="Plan13"/>
  <dimension ref="B2:C5"/>
  <sheetViews>
    <sheetView workbookViewId="0">
      <selection activeCell="B5" sqref="B5"/>
    </sheetView>
  </sheetViews>
  <sheetFormatPr defaultRowHeight="15" x14ac:dyDescent="0.25"/>
  <cols>
    <col min="3" max="3" width="13.85546875" bestFit="1" customWidth="1"/>
  </cols>
  <sheetData>
    <row r="2" spans="2:3" x14ac:dyDescent="0.25">
      <c r="B2" t="s">
        <v>11</v>
      </c>
      <c r="C2" t="s">
        <v>175</v>
      </c>
    </row>
    <row r="3" spans="2:3" x14ac:dyDescent="0.25">
      <c r="B3" t="s">
        <v>13</v>
      </c>
      <c r="C3" t="s">
        <v>176</v>
      </c>
    </row>
    <row r="4" spans="2:3" x14ac:dyDescent="0.25">
      <c r="B4" t="s">
        <v>12</v>
      </c>
      <c r="C4" t="s">
        <v>177</v>
      </c>
    </row>
    <row r="5" spans="2:3" x14ac:dyDescent="0.25">
      <c r="B5" t="s">
        <v>14</v>
      </c>
      <c r="C5" t="s">
        <v>178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4</vt:i4>
      </vt:variant>
    </vt:vector>
  </HeadingPairs>
  <TitlesOfParts>
    <vt:vector size="11" baseType="lpstr">
      <vt:lpstr>ABC INS</vt:lpstr>
      <vt:lpstr>SESMT</vt:lpstr>
      <vt:lpstr>TAI</vt:lpstr>
      <vt:lpstr>QUADRO COTAÇÕES E EQUALIZAÇÕES</vt:lpstr>
      <vt:lpstr>BDI </vt:lpstr>
      <vt:lpstr>Parâmetro BDI</vt:lpstr>
      <vt:lpstr>Plan1</vt:lpstr>
      <vt:lpstr>'ABC INS'!Area_de_impressao</vt:lpstr>
      <vt:lpstr>'BDI '!Area_de_impressao</vt:lpstr>
      <vt:lpstr>'QUADRO COTAÇÕES E EQUALIZAÇÕES'!Area_de_impressao</vt:lpstr>
      <vt:lpstr>'ABC INS'!Titulos_de_impressao</vt:lpstr>
    </vt:vector>
  </TitlesOfParts>
  <Manager/>
  <Company>SESC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Juliana Oliveira Almeida</dc:creator>
  <cp:keywords/>
  <dc:description/>
  <cp:lastModifiedBy>Juliete Jesus de Oliveira</cp:lastModifiedBy>
  <cp:revision/>
  <cp:lastPrinted>2022-10-05T20:06:01Z</cp:lastPrinted>
  <dcterms:created xsi:type="dcterms:W3CDTF">2011-12-07T12:53:10Z</dcterms:created>
  <dcterms:modified xsi:type="dcterms:W3CDTF">2022-10-20T20:52:05Z</dcterms:modified>
  <cp:category/>
  <cp:contentStatus/>
</cp:coreProperties>
</file>