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03.2023 - Obra de reforço estrutural, drenagem e adequação da área de lazer do Hotel Sesc Ouro Preto\01 - Fase Interna\09 - Edital &amp; Anexos\"/>
    </mc:Choice>
  </mc:AlternateContent>
  <xr:revisionPtr revIDLastSave="0" documentId="8_{B85C5079-8B71-45C9-BBCE-D6B5F20FD8EC}" xr6:coauthVersionLast="47" xr6:coauthVersionMax="47" xr10:uidLastSave="{00000000-0000-0000-0000-000000000000}"/>
  <bookViews>
    <workbookView xWindow="-120" yWindow="-120" windowWidth="29040" windowHeight="15840" tabRatio="889" firstSheet="4" activeTab="4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QUADRO COTAÇÕES E EQUALIZAÇÕES" sheetId="89" r:id="rId4"/>
    <sheet name="BDI " sheetId="90" r:id="rId5"/>
    <sheet name="Parâmetro BDI" sheetId="87" state="hidden" r:id="rId6"/>
    <sheet name="Plan1" sheetId="59" state="hidden" r:id="rId7"/>
  </sheets>
  <externalReferences>
    <externalReference r:id="rId8"/>
    <externalReference r:id="rId9"/>
  </externalReferences>
  <definedNames>
    <definedName name="_Order1" hidden="1">255</definedName>
    <definedName name="_xlnm.Print_Area" localSheetId="0">'ABC INS'!$A$1:$C$41</definedName>
    <definedName name="_xlnm.Print_Area" localSheetId="4">'BDI '!$B$1:$F$50</definedName>
    <definedName name="_xlnm.Print_Area" localSheetId="3">'QUADRO COTAÇÕES E EQUALIZAÇÕES'!$A$1:$Q$105</definedName>
    <definedName name="_xlnm.Print_Titles" localSheetId="0">'ABC INS'!$1:$8</definedName>
    <definedName name="UN">'[1]Orçamento Básico'!#REF!</definedName>
  </definedNames>
  <calcPr calcId="191028"/>
  <pivotCaches>
    <pivotCache cacheId="0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90" l="1"/>
  <c r="E34" i="90"/>
  <c r="E33" i="90"/>
  <c r="E32" i="90"/>
  <c r="E31" i="90"/>
  <c r="E23" i="90"/>
  <c r="E19" i="90"/>
  <c r="E18" i="90"/>
  <c r="E17" i="90"/>
  <c r="E16" i="90"/>
  <c r="E15" i="90"/>
  <c r="C11" i="90"/>
  <c r="E39" i="90" s="1"/>
  <c r="E36" i="90" s="1"/>
  <c r="C9" i="90"/>
  <c r="E41" i="90" l="1"/>
  <c r="E24" i="90"/>
  <c r="E20" i="90" s="1"/>
  <c r="E26" i="90" s="1"/>
  <c r="R150" i="89" l="1"/>
  <c r="Q150" i="89"/>
  <c r="R149" i="89"/>
  <c r="Q149" i="89"/>
  <c r="O149" i="89" s="1"/>
  <c r="N149" i="89" s="1"/>
  <c r="R148" i="89"/>
  <c r="Q148" i="89"/>
  <c r="T148" i="89" s="1"/>
  <c r="R147" i="89"/>
  <c r="Q147" i="89"/>
  <c r="T147" i="89" s="1"/>
  <c r="R146" i="89"/>
  <c r="Q146" i="89"/>
  <c r="S146" i="89" s="1"/>
  <c r="M144" i="89"/>
  <c r="L144" i="89"/>
  <c r="K144" i="89"/>
  <c r="J144" i="89"/>
  <c r="I144" i="89"/>
  <c r="H144" i="89"/>
  <c r="G144" i="89"/>
  <c r="F144" i="89"/>
  <c r="R135" i="89"/>
  <c r="Q135" i="89"/>
  <c r="O135" i="89" s="1"/>
  <c r="N135" i="89" s="1"/>
  <c r="R134" i="89"/>
  <c r="Q134" i="89"/>
  <c r="T134" i="89" s="1"/>
  <c r="R133" i="89"/>
  <c r="Q133" i="89"/>
  <c r="T133" i="89" s="1"/>
  <c r="R132" i="89"/>
  <c r="Q132" i="89"/>
  <c r="T132" i="89" s="1"/>
  <c r="R131" i="89"/>
  <c r="Q131" i="89"/>
  <c r="O131" i="89" s="1"/>
  <c r="N131" i="89" s="1"/>
  <c r="M129" i="89"/>
  <c r="L129" i="89"/>
  <c r="K129" i="89"/>
  <c r="J129" i="89"/>
  <c r="I129" i="89"/>
  <c r="H129" i="89"/>
  <c r="G129" i="89"/>
  <c r="F129" i="89"/>
  <c r="R120" i="89"/>
  <c r="Q120" i="89"/>
  <c r="R119" i="89"/>
  <c r="Q119" i="89"/>
  <c r="R118" i="89"/>
  <c r="Q118" i="89"/>
  <c r="R117" i="89"/>
  <c r="Q117" i="89"/>
  <c r="O117" i="89" s="1"/>
  <c r="N117" i="89" s="1"/>
  <c r="R116" i="89"/>
  <c r="Q116" i="89"/>
  <c r="O116" i="89" s="1"/>
  <c r="N116" i="89" s="1"/>
  <c r="M114" i="89"/>
  <c r="L114" i="89"/>
  <c r="K114" i="89"/>
  <c r="J114" i="89"/>
  <c r="I114" i="89"/>
  <c r="H114" i="89"/>
  <c r="G114" i="89"/>
  <c r="F114" i="89"/>
  <c r="R105" i="89"/>
  <c r="Q105" i="89"/>
  <c r="R104" i="89"/>
  <c r="Q104" i="89"/>
  <c r="R103" i="89"/>
  <c r="Q103" i="89"/>
  <c r="O103" i="89" s="1"/>
  <c r="N103" i="89" s="1"/>
  <c r="R102" i="89"/>
  <c r="Q102" i="89"/>
  <c r="O102" i="89" s="1"/>
  <c r="N102" i="89" s="1"/>
  <c r="R101" i="89"/>
  <c r="Q101" i="89"/>
  <c r="M99" i="89"/>
  <c r="L99" i="89"/>
  <c r="K99" i="89"/>
  <c r="I99" i="89"/>
  <c r="H99" i="89"/>
  <c r="G99" i="89"/>
  <c r="F99" i="89"/>
  <c r="R90" i="89"/>
  <c r="Q90" i="89"/>
  <c r="O90" i="89" s="1"/>
  <c r="N90" i="89" s="1"/>
  <c r="R89" i="89"/>
  <c r="Q89" i="89"/>
  <c r="O89" i="89" s="1"/>
  <c r="N89" i="89" s="1"/>
  <c r="R88" i="89"/>
  <c r="Q88" i="89"/>
  <c r="O88" i="89" s="1"/>
  <c r="N88" i="89" s="1"/>
  <c r="R87" i="89"/>
  <c r="Q87" i="89"/>
  <c r="R86" i="89"/>
  <c r="Q86" i="89"/>
  <c r="O86" i="89" s="1"/>
  <c r="N86" i="89" s="1"/>
  <c r="M84" i="89"/>
  <c r="L84" i="89"/>
  <c r="K84" i="89"/>
  <c r="I84" i="89"/>
  <c r="H84" i="89"/>
  <c r="G84" i="89"/>
  <c r="F84" i="89"/>
  <c r="R75" i="89"/>
  <c r="Q75" i="89"/>
  <c r="R74" i="89"/>
  <c r="Q74" i="89"/>
  <c r="R73" i="89"/>
  <c r="Q73" i="89"/>
  <c r="R72" i="89"/>
  <c r="Q72" i="89"/>
  <c r="O72" i="89" s="1"/>
  <c r="N72" i="89" s="1"/>
  <c r="R71" i="89"/>
  <c r="Q71" i="89"/>
  <c r="M69" i="89"/>
  <c r="L69" i="89"/>
  <c r="K69" i="89"/>
  <c r="I69" i="89"/>
  <c r="H69" i="89"/>
  <c r="G69" i="89"/>
  <c r="F69" i="89"/>
  <c r="R60" i="89"/>
  <c r="Q60" i="89"/>
  <c r="R59" i="89"/>
  <c r="Q59" i="89"/>
  <c r="R58" i="89"/>
  <c r="Q58" i="89"/>
  <c r="O58" i="89" s="1"/>
  <c r="N58" i="89" s="1"/>
  <c r="R57" i="89"/>
  <c r="Q57" i="89"/>
  <c r="O57" i="89" s="1"/>
  <c r="N57" i="89" s="1"/>
  <c r="R56" i="89"/>
  <c r="Q56" i="89"/>
  <c r="M54" i="89"/>
  <c r="L54" i="89"/>
  <c r="K54" i="89"/>
  <c r="I54" i="89"/>
  <c r="H54" i="89"/>
  <c r="G54" i="89"/>
  <c r="F54" i="89"/>
  <c r="R45" i="89"/>
  <c r="Q45" i="89"/>
  <c r="O45" i="89" s="1"/>
  <c r="N45" i="89" s="1"/>
  <c r="R44" i="89"/>
  <c r="Q44" i="89"/>
  <c r="R43" i="89"/>
  <c r="Q43" i="89"/>
  <c r="R42" i="89"/>
  <c r="Q42" i="89"/>
  <c r="R41" i="89"/>
  <c r="Q41" i="89"/>
  <c r="O41" i="89" s="1"/>
  <c r="N41" i="89" s="1"/>
  <c r="M39" i="89"/>
  <c r="L39" i="89"/>
  <c r="K39" i="89"/>
  <c r="I39" i="89"/>
  <c r="H39" i="89"/>
  <c r="G39" i="89"/>
  <c r="F39" i="89"/>
  <c r="R30" i="89"/>
  <c r="Q30" i="89"/>
  <c r="O30" i="89" s="1"/>
  <c r="N30" i="89" s="1"/>
  <c r="R29" i="89"/>
  <c r="Q29" i="89"/>
  <c r="R28" i="89"/>
  <c r="Q28" i="89"/>
  <c r="O28" i="89" s="1"/>
  <c r="N28" i="89" s="1"/>
  <c r="R27" i="89"/>
  <c r="Q27" i="89"/>
  <c r="O27" i="89" s="1"/>
  <c r="N27" i="89" s="1"/>
  <c r="R26" i="89"/>
  <c r="Q26" i="89"/>
  <c r="O26" i="89" s="1"/>
  <c r="N26" i="89" s="1"/>
  <c r="M24" i="89"/>
  <c r="L24" i="89"/>
  <c r="K24" i="89"/>
  <c r="I24" i="89"/>
  <c r="H24" i="89"/>
  <c r="G24" i="89"/>
  <c r="F24" i="89"/>
  <c r="Q15" i="89"/>
  <c r="N15" i="89" s="1"/>
  <c r="G14" i="89"/>
  <c r="R14" i="89" s="1"/>
  <c r="G13" i="89"/>
  <c r="R13" i="89" s="1"/>
  <c r="G12" i="89"/>
  <c r="R12" i="89" s="1"/>
  <c r="M10" i="89"/>
  <c r="L10" i="89"/>
  <c r="K10" i="89"/>
  <c r="H10" i="89"/>
  <c r="G10" i="89"/>
  <c r="F10" i="89"/>
  <c r="T120" i="89" l="1"/>
  <c r="S90" i="89"/>
  <c r="T42" i="89"/>
  <c r="T43" i="89"/>
  <c r="T56" i="89"/>
  <c r="T90" i="89"/>
  <c r="T59" i="89"/>
  <c r="T60" i="89"/>
  <c r="T57" i="89"/>
  <c r="T44" i="89"/>
  <c r="T26" i="89"/>
  <c r="T71" i="89"/>
  <c r="T75" i="89"/>
  <c r="T88" i="89"/>
  <c r="T30" i="89"/>
  <c r="S44" i="89"/>
  <c r="S86" i="89"/>
  <c r="T28" i="89"/>
  <c r="O59" i="89"/>
  <c r="N59" i="89" s="1"/>
  <c r="T73" i="89"/>
  <c r="T87" i="89"/>
  <c r="S103" i="89"/>
  <c r="T29" i="89"/>
  <c r="S74" i="89"/>
  <c r="T104" i="89"/>
  <c r="Q12" i="89"/>
  <c r="T12" i="89" s="1"/>
  <c r="S45" i="89"/>
  <c r="O56" i="89"/>
  <c r="N56" i="89" s="1"/>
  <c r="O71" i="89"/>
  <c r="N71" i="89" s="1"/>
  <c r="T101" i="89"/>
  <c r="S104" i="89"/>
  <c r="S116" i="89"/>
  <c r="O120" i="89"/>
  <c r="N120" i="89" s="1"/>
  <c r="S135" i="89"/>
  <c r="S148" i="89"/>
  <c r="T86" i="89"/>
  <c r="S117" i="89"/>
  <c r="O44" i="89"/>
  <c r="N44" i="89" s="1"/>
  <c r="S71" i="89"/>
  <c r="O75" i="89"/>
  <c r="N75" i="89" s="1"/>
  <c r="O87" i="89"/>
  <c r="N87" i="89" s="1"/>
  <c r="T102" i="89"/>
  <c r="S105" i="89"/>
  <c r="S118" i="89"/>
  <c r="S120" i="89"/>
  <c r="O134" i="89"/>
  <c r="N134" i="89" s="1"/>
  <c r="T146" i="89"/>
  <c r="S28" i="89"/>
  <c r="S59" i="89"/>
  <c r="S149" i="89"/>
  <c r="S41" i="89"/>
  <c r="S72" i="89"/>
  <c r="S102" i="89"/>
  <c r="T118" i="89"/>
  <c r="S131" i="89"/>
  <c r="T150" i="89"/>
  <c r="O29" i="89"/>
  <c r="N29" i="89" s="1"/>
  <c r="S42" i="89"/>
  <c r="O60" i="89"/>
  <c r="N60" i="89" s="1"/>
  <c r="S73" i="89"/>
  <c r="S75" i="89"/>
  <c r="T116" i="89"/>
  <c r="T119" i="89"/>
  <c r="S132" i="89"/>
  <c r="S134" i="89"/>
  <c r="O148" i="89"/>
  <c r="N148" i="89" s="1"/>
  <c r="S27" i="89"/>
  <c r="T41" i="89"/>
  <c r="O43" i="89"/>
  <c r="N43" i="89" s="1"/>
  <c r="T45" i="89"/>
  <c r="S58" i="89"/>
  <c r="T72" i="89"/>
  <c r="O74" i="89"/>
  <c r="N74" i="89" s="1"/>
  <c r="S89" i="89"/>
  <c r="O101" i="89"/>
  <c r="N101" i="89" s="1"/>
  <c r="T103" i="89"/>
  <c r="O105" i="89"/>
  <c r="N105" i="89" s="1"/>
  <c r="T117" i="89"/>
  <c r="O119" i="89"/>
  <c r="N119" i="89" s="1"/>
  <c r="T131" i="89"/>
  <c r="O133" i="89"/>
  <c r="N133" i="89" s="1"/>
  <c r="T135" i="89"/>
  <c r="O147" i="89"/>
  <c r="N147" i="89" s="1"/>
  <c r="T149" i="89"/>
  <c r="Q14" i="89"/>
  <c r="Q13" i="89"/>
  <c r="S26" i="89"/>
  <c r="S30" i="89"/>
  <c r="O42" i="89"/>
  <c r="N42" i="89" s="1"/>
  <c r="S57" i="89"/>
  <c r="O73" i="89"/>
  <c r="N73" i="89" s="1"/>
  <c r="S88" i="89"/>
  <c r="O104" i="89"/>
  <c r="N104" i="89" s="1"/>
  <c r="O118" i="89"/>
  <c r="N118" i="89" s="1"/>
  <c r="O132" i="89"/>
  <c r="N132" i="89" s="1"/>
  <c r="O146" i="89"/>
  <c r="N146" i="89" s="1"/>
  <c r="O150" i="89"/>
  <c r="N150" i="89" s="1"/>
  <c r="T27" i="89"/>
  <c r="T58" i="89"/>
  <c r="T89" i="89"/>
  <c r="S43" i="89"/>
  <c r="S101" i="89"/>
  <c r="S119" i="89"/>
  <c r="S133" i="89"/>
  <c r="S147" i="89"/>
  <c r="S29" i="89"/>
  <c r="S56" i="89"/>
  <c r="S60" i="89"/>
  <c r="T74" i="89"/>
  <c r="S87" i="89"/>
  <c r="T105" i="89"/>
  <c r="S150" i="89"/>
  <c r="O12" i="89" l="1"/>
  <c r="N12" i="89" s="1"/>
  <c r="S12" i="89"/>
  <c r="T13" i="89"/>
  <c r="S13" i="89"/>
  <c r="O13" i="89"/>
  <c r="N13" i="89" s="1"/>
  <c r="T14" i="89"/>
  <c r="S14" i="89"/>
  <c r="O14" i="89"/>
  <c r="N14" i="89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<sst xmlns="http://schemas.openxmlformats.org/spreadsheetml/2006/main" count="626" uniqueCount="183">
  <si>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</si>
  <si>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</si>
  <si>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</si>
  <si>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</si>
  <si>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</si>
  <si>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</si>
  <si>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</si>
  <si>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</si>
  <si>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</si>
  <si>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</si>
  <si>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</si>
  <si>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</si>
  <si>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</si>
  <si>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</si>
  <si>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</si>
  <si>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</si>
  <si>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</si>
  <si>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</si>
  <si>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</si>
  <si>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</si>
  <si>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</si>
  <si>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</si>
  <si>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</si>
  <si>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</si>
  <si>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</si>
  <si>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</si>
  <si>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</si>
  <si>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</si>
  <si>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</si>
  <si>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</si>
  <si>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</si>
  <si>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</si>
  <si>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</si>
  <si>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</si>
  <si>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</si>
  <si>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</si>
  <si>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</si>
  <si>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</si>
  <si>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</si>
  <si>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</si>
  <si>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</si>
  <si>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</si>
  <si>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</si>
  <si>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</si>
  <si>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</si>
  <si>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</si>
  <si>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</si>
  <si>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</si>
  <si>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</si>
  <si>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</si>
  <si>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</si>
  <si>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</si>
  <si>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</si>
  <si>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</si>
  <si>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</si>
  <si>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</si>
  <si>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</si>
  <si>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</si>
  <si>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</si>
  <si>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</si>
  <si>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</si>
  <si>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</si>
  <si>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QCE - QUADRO DE COTAÇÕES E EQUALIZAÇÕES</t>
  </si>
  <si>
    <t>MEMORIA DE CALCULO</t>
  </si>
  <si>
    <t>EQUALIZAÇÃO 1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</si>
  <si>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</si>
  <si>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</si>
  <si>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</si>
  <si>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</si>
  <si>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</si>
  <si>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</si>
  <si>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</si>
  <si>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</si>
  <si>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 xml:space="preserve">INSUMO </t>
  </si>
  <si>
    <t>EXTINTOR - FORNECIMENTO</t>
  </si>
  <si>
    <t>EMPRESA</t>
  </si>
  <si>
    <t>V&amp;M Sistemas</t>
  </si>
  <si>
    <t>Firex</t>
  </si>
  <si>
    <t>RN Extintores</t>
  </si>
  <si>
    <t>CNPJ</t>
  </si>
  <si>
    <t>VENDEDOR</t>
  </si>
  <si>
    <t>Sheila</t>
  </si>
  <si>
    <t>Renata</t>
  </si>
  <si>
    <t>Francisca</t>
  </si>
  <si>
    <t xml:space="preserve">EMAIL / SITE </t>
  </si>
  <si>
    <t>vemsistemas@hotmail.com</t>
  </si>
  <si>
    <t>renata@firex.com.br</t>
  </si>
  <si>
    <t>vendas3@extiminas.com.br</t>
  </si>
  <si>
    <t>TELEFONE</t>
  </si>
  <si>
    <t xml:space="preserve">(38) 3671-4254 </t>
  </si>
  <si>
    <t>(11) 2994-3011</t>
  </si>
  <si>
    <t>(35) 3423-3881</t>
  </si>
  <si>
    <t>DATA SOLICITAÇÃO</t>
  </si>
  <si>
    <t>RETORNO DA PROPOSTA</t>
  </si>
  <si>
    <t>DATA RECEBIMENTO PROPOSTA</t>
  </si>
  <si>
    <t>TOTAL DIAS PARA RECEBIMENTO</t>
  </si>
  <si>
    <t>ITEM</t>
  </si>
  <si>
    <t>DESCRIÇÃO</t>
  </si>
  <si>
    <t>QUANTIDADE</t>
  </si>
  <si>
    <t>UNIDADE</t>
  </si>
  <si>
    <t>PREÇO UNITARIO</t>
  </si>
  <si>
    <t>MEDIA SANEADA / MEDIANO</t>
  </si>
  <si>
    <t>CV</t>
  </si>
  <si>
    <t>OBSERVAÇÃO</t>
  </si>
  <si>
    <t>MEDIA</t>
  </si>
  <si>
    <t>DESVIO PADRÃO</t>
  </si>
  <si>
    <t>LIMITE SUPERIOR</t>
  </si>
  <si>
    <t>LIMITE INFERIOR</t>
  </si>
  <si>
    <t>EXTINTOR DE INCÊNDIO, TIPO PÓ BC - 8KG</t>
  </si>
  <si>
    <t>UN.</t>
  </si>
  <si>
    <t>EXTINTOR DE INCÊNDIO, TIPO PÓ BC - 6KG</t>
  </si>
  <si>
    <t>EXTINTOR DE INCÊNDIO, TIPO PÓ BC - 20KG</t>
  </si>
  <si>
    <t>A EMPRESA 3 - APRESENTOU UMA PROPOSTA COM CUSTO DE    R$1900 REAIS PARA ESSE ITEM - APRESENTANDO UM DESVIO DE 35,50% REFERENTE AOS DEMAIS - POR ESSE MOTIVO FOI CONSIDERADO APENAS A MÉDIA SANEADA ENTRE 2 EMPRESAS - POIS DEVIDO A ESPECIFICADE DESSE MATERIAL, NÃO CONSEGUIMOS UMA 3ª PROPOSTA NO MERCADO</t>
  </si>
  <si>
    <t>FRETE</t>
  </si>
  <si>
    <t>incluso no preço unitario</t>
  </si>
  <si>
    <t>EQUALIZAÇÃO 2</t>
  </si>
  <si>
    <t>SERVIÇO</t>
  </si>
  <si>
    <t>EQUALIZAÇÃO 3</t>
  </si>
  <si>
    <t>EQUALIZAÇÃO 4</t>
  </si>
  <si>
    <t>EQUALIZAÇÃO 5</t>
  </si>
  <si>
    <t>EQUALIZAÇÃO 6</t>
  </si>
  <si>
    <t>EQUALIZAÇÃO 7</t>
  </si>
  <si>
    <t>EQUALIZAÇÃO 8</t>
  </si>
  <si>
    <t>EQUALIZAÇÃO 9</t>
  </si>
  <si>
    <t>EQUALIZAÇÃO 10</t>
  </si>
  <si>
    <t>PLANILHA DE COMPOSIÇÃO DO BDI</t>
  </si>
  <si>
    <t>OBRA :</t>
  </si>
  <si>
    <t>CONTRATAÇÃO DE EMPRESA PARA EXECUÇÃO DE REFORÇO ESTRUTURAL, DRENAGEM E ADEQUAÇÃO DA ÁREA DE LAZER DA UNIDADE SESC OURO PRETO</t>
  </si>
  <si>
    <t>LOCAL :</t>
  </si>
  <si>
    <t>UNIDADE SESC OURO PRETO</t>
  </si>
  <si>
    <t>PRAZO :</t>
  </si>
  <si>
    <t>120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</si>
  <si>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</si>
  <si>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</si>
  <si>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</si>
  <si>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</si>
  <si>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</si>
  <si>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</si>
  <si>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</si>
  <si>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</si>
  <si>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</si>
  <si>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</si>
  <si>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</si>
  <si>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</si>
  <si>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</si>
  <si>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</si>
  <si>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</si>
  <si>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</si>
  <si>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</si>
  <si>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</si>
  <si>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</si>
  <si>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</si>
  <si>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</si>
  <si>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</si>
  <si>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</si>
  <si>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</si>
  <si>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</si>
  <si>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</si>
  <si>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</si>
  <si>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</si>
  <si>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</si>
  <si>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</si>
  <si>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</si>
  <si>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</si>
  <si>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50,18% apenas da mão de obra, a taxa de ISS a ser considerada no BDI é de  2,51%.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</si>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</sst>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_-&quot;R$&quot;* #,##0.00_-;\-&quot;R$&quot;* #,##0.00_-;_-&quot;R$&quot;* &quot;-&quot;??_-;_-@_-"/>
  </numFmts>
  <fonts count="8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1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1"/>
    </font>
    <font>
      <sz val="10"/>
      <name val="Arial"/>
      <family val="1"/>
    </font>
    <font>
      <u/>
      <sz val="11"/>
      <color theme="10"/>
      <name val="Arial"/>
      <family val="1"/>
    </font>
    <font>
      <u/>
      <sz val="9"/>
      <color theme="10"/>
      <name val="Arial"/>
      <family val="1"/>
    </font>
    <font>
      <b/>
      <sz val="10"/>
      <name val="Arial"/>
      <family val="2"/>
    </font>
    <font>
      <b/>
      <sz val="8"/>
      <color rgb="FFFF0000"/>
      <name val="Calibri"/>
      <family val="2"/>
      <scheme val="minor"/>
    </font>
    <font>
      <sz val="10"/>
      <color rgb="FFFF000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5" fillId="0" borderId="0"/>
    <xf numFmtId="0" fontId="70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9" fontId="65" fillId="0" borderId="0" applyFont="0" applyFill="0" applyBorder="0" applyAlignment="0" applyProtection="0"/>
  </cellStyleXfs>
  <cellXfs count="203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66" fillId="0" borderId="6" xfId="983" applyFont="1" applyBorder="1" applyAlignment="1" applyProtection="1">
      <alignment horizontal="centerContinuous" vertical="center"/>
      <protection locked="0"/>
    </xf>
    <xf numFmtId="0" fontId="65" fillId="0" borderId="0" xfId="983"/>
    <xf numFmtId="0" fontId="67" fillId="58" borderId="8" xfId="983" applyFont="1" applyFill="1" applyBorder="1" applyAlignment="1">
      <alignment horizontal="center"/>
    </xf>
    <xf numFmtId="0" fontId="65" fillId="0" borderId="3" xfId="983" applyBorder="1"/>
    <xf numFmtId="0" fontId="67" fillId="0" borderId="0" xfId="983" applyFont="1"/>
    <xf numFmtId="0" fontId="65" fillId="0" borderId="8" xfId="983" applyBorder="1" applyAlignment="1">
      <alignment horizontal="center" vertical="center"/>
    </xf>
    <xf numFmtId="0" fontId="65" fillId="0" borderId="8" xfId="983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/>
    </xf>
    <xf numFmtId="0" fontId="65" fillId="61" borderId="8" xfId="983" applyFill="1" applyBorder="1" applyAlignment="1">
      <alignment horizontal="center" vertical="center" wrapText="1"/>
    </xf>
    <xf numFmtId="0" fontId="65" fillId="0" borderId="0" xfId="983" applyAlignment="1">
      <alignment vertical="center"/>
    </xf>
    <xf numFmtId="0" fontId="69" fillId="0" borderId="8" xfId="983" applyFont="1" applyBorder="1" applyAlignment="1">
      <alignment horizontal="center"/>
    </xf>
    <xf numFmtId="0" fontId="67" fillId="0" borderId="3" xfId="983" applyFont="1" applyBorder="1"/>
    <xf numFmtId="0" fontId="71" fillId="0" borderId="8" xfId="984" applyFont="1" applyBorder="1" applyAlignment="1">
      <alignment horizontal="center" vertical="center" wrapText="1"/>
    </xf>
    <xf numFmtId="0" fontId="70" fillId="0" borderId="8" xfId="984" applyBorder="1" applyAlignment="1">
      <alignment horizontal="center" vertical="center" wrapText="1"/>
    </xf>
    <xf numFmtId="0" fontId="70" fillId="61" borderId="8" xfId="984" applyFill="1" applyBorder="1" applyAlignment="1">
      <alignment horizontal="center" vertical="center" wrapText="1"/>
    </xf>
    <xf numFmtId="0" fontId="71" fillId="61" borderId="8" xfId="984" applyFont="1" applyFill="1" applyBorder="1" applyAlignment="1">
      <alignment horizontal="center" vertical="center" wrapText="1"/>
    </xf>
    <xf numFmtId="0" fontId="69" fillId="0" borderId="8" xfId="983" applyFont="1" applyBorder="1" applyAlignment="1">
      <alignment horizontal="center" vertical="center"/>
    </xf>
    <xf numFmtId="0" fontId="69" fillId="61" borderId="8" xfId="983" applyFont="1" applyFill="1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 vertical="center"/>
    </xf>
    <xf numFmtId="0" fontId="67" fillId="0" borderId="3" xfId="983" applyFont="1" applyBorder="1" applyAlignment="1">
      <alignment vertical="center"/>
    </xf>
    <xf numFmtId="0" fontId="67" fillId="0" borderId="0" xfId="983" applyFont="1" applyAlignment="1">
      <alignment vertical="center"/>
    </xf>
    <xf numFmtId="14" fontId="69" fillId="0" borderId="8" xfId="983" applyNumberFormat="1" applyFont="1" applyBorder="1" applyAlignment="1">
      <alignment horizontal="center"/>
    </xf>
    <xf numFmtId="14" fontId="69" fillId="61" borderId="8" xfId="983" applyNumberFormat="1" applyFont="1" applyFill="1" applyBorder="1" applyAlignment="1">
      <alignment horizontal="center"/>
    </xf>
    <xf numFmtId="0" fontId="72" fillId="0" borderId="8" xfId="983" applyFont="1" applyBorder="1" applyAlignment="1">
      <alignment horizontal="center" vertical="center"/>
    </xf>
    <xf numFmtId="0" fontId="72" fillId="61" borderId="8" xfId="983" applyFont="1" applyFill="1" applyBorder="1" applyAlignment="1">
      <alignment horizontal="center" vertical="center"/>
    </xf>
    <xf numFmtId="0" fontId="67" fillId="0" borderId="47" xfId="983" applyFont="1" applyBorder="1" applyAlignment="1">
      <alignment horizontal="center" vertical="center" wrapText="1"/>
    </xf>
    <xf numFmtId="0" fontId="67" fillId="0" borderId="1" xfId="983" applyFont="1" applyBorder="1" applyAlignment="1">
      <alignment horizontal="center" vertical="center"/>
    </xf>
    <xf numFmtId="0" fontId="67" fillId="0" borderId="50" xfId="983" applyFont="1" applyBorder="1" applyAlignment="1">
      <alignment horizontal="center" vertical="center" wrapText="1"/>
    </xf>
    <xf numFmtId="0" fontId="67" fillId="0" borderId="9" xfId="983" applyFont="1" applyBorder="1" applyAlignment="1">
      <alignment horizontal="center" vertical="center" wrapText="1"/>
    </xf>
    <xf numFmtId="0" fontId="67" fillId="0" borderId="0" xfId="983" applyFont="1" applyAlignment="1">
      <alignment horizontal="center" vertical="center"/>
    </xf>
    <xf numFmtId="0" fontId="37" fillId="0" borderId="8" xfId="983" applyFont="1" applyBorder="1" applyAlignment="1">
      <alignment horizontal="center" vertical="center" wrapText="1"/>
    </xf>
    <xf numFmtId="0" fontId="37" fillId="0" borderId="8" xfId="983" applyFont="1" applyBorder="1" applyAlignment="1">
      <alignment horizontal="justify" vertical="center" wrapText="1"/>
    </xf>
    <xf numFmtId="44" fontId="69" fillId="0" borderId="8" xfId="985" applyFont="1" applyBorder="1" applyAlignment="1">
      <alignment vertical="center"/>
    </xf>
    <xf numFmtId="44" fontId="69" fillId="0" borderId="8" xfId="985" applyFont="1" applyBorder="1" applyAlignment="1">
      <alignment horizontal="center" vertical="center"/>
    </xf>
    <xf numFmtId="44" fontId="69" fillId="61" borderId="8" xfId="985" applyFont="1" applyFill="1" applyBorder="1" applyAlignment="1">
      <alignment horizontal="center" vertical="center"/>
    </xf>
    <xf numFmtId="44" fontId="64" fillId="59" borderId="8" xfId="986" applyNumberFormat="1" applyFont="1" applyFill="1" applyBorder="1" applyAlignment="1" applyProtection="1">
      <alignment horizontal="center" vertical="center"/>
    </xf>
    <xf numFmtId="10" fontId="63" fillId="59" borderId="8" xfId="986" applyNumberFormat="1" applyFont="1" applyFill="1" applyBorder="1" applyAlignment="1" applyProtection="1">
      <alignment horizontal="center" vertical="center"/>
    </xf>
    <xf numFmtId="10" fontId="36" fillId="59" borderId="8" xfId="986" applyNumberFormat="1" applyFont="1" applyFill="1" applyBorder="1" applyAlignment="1" applyProtection="1">
      <alignment horizontal="center" vertical="center"/>
    </xf>
    <xf numFmtId="43" fontId="33" fillId="0" borderId="8" xfId="387" applyFont="1" applyFill="1" applyBorder="1" applyAlignment="1" applyProtection="1">
      <alignment horizontal="center" vertical="center"/>
    </xf>
    <xf numFmtId="0" fontId="69" fillId="0" borderId="0" xfId="983" applyFont="1" applyAlignment="1">
      <alignment vertical="center"/>
    </xf>
    <xf numFmtId="44" fontId="69" fillId="62" borderId="8" xfId="985" applyFont="1" applyFill="1" applyBorder="1" applyAlignment="1">
      <alignment horizontal="center" vertical="center"/>
    </xf>
    <xf numFmtId="10" fontId="73" fillId="59" borderId="8" xfId="986" applyNumberFormat="1" applyFont="1" applyFill="1" applyBorder="1" applyAlignment="1" applyProtection="1">
      <alignment horizontal="center" vertical="center" wrapText="1"/>
    </xf>
    <xf numFmtId="44" fontId="69" fillId="0" borderId="8" xfId="985" applyFont="1" applyBorder="1" applyAlignment="1">
      <alignment horizontal="center" vertical="center" wrapText="1"/>
    </xf>
    <xf numFmtId="44" fontId="69" fillId="61" borderId="8" xfId="985" applyFont="1" applyFill="1" applyBorder="1" applyAlignment="1">
      <alignment horizontal="center" vertical="center" wrapText="1"/>
    </xf>
    <xf numFmtId="0" fontId="67" fillId="0" borderId="0" xfId="983" applyFont="1" applyAlignment="1">
      <alignment horizontal="center"/>
    </xf>
    <xf numFmtId="0" fontId="69" fillId="0" borderId="8" xfId="983" applyFont="1" applyBorder="1" applyAlignment="1">
      <alignment horizontal="center" vertical="center" wrapText="1"/>
    </xf>
    <xf numFmtId="0" fontId="69" fillId="0" borderId="0" xfId="983" applyFont="1" applyAlignment="1">
      <alignment horizontal="center" vertical="center"/>
    </xf>
    <xf numFmtId="170" fontId="69" fillId="0" borderId="0" xfId="983" applyNumberFormat="1" applyFont="1" applyAlignment="1">
      <alignment horizontal="center" vertical="center"/>
    </xf>
    <xf numFmtId="14" fontId="69" fillId="0" borderId="8" xfId="983" applyNumberFormat="1" applyFont="1" applyBorder="1" applyAlignment="1">
      <alignment horizontal="center" vertical="center"/>
    </xf>
    <xf numFmtId="14" fontId="69" fillId="0" borderId="0" xfId="983" applyNumberFormat="1" applyFont="1" applyAlignment="1">
      <alignment horizontal="center" vertical="center"/>
    </xf>
    <xf numFmtId="16" fontId="69" fillId="0" borderId="8" xfId="983" applyNumberFormat="1" applyFont="1" applyBorder="1" applyAlignment="1">
      <alignment horizontal="center" vertical="center"/>
    </xf>
    <xf numFmtId="0" fontId="69" fillId="0" borderId="0" xfId="983" applyFont="1" applyAlignment="1">
      <alignment horizontal="center"/>
    </xf>
    <xf numFmtId="10" fontId="36" fillId="59" borderId="8" xfId="986" applyNumberFormat="1" applyFont="1" applyFill="1" applyBorder="1" applyAlignment="1" applyProtection="1">
      <alignment horizontal="center" vertical="center" wrapText="1"/>
    </xf>
    <xf numFmtId="44" fontId="74" fillId="0" borderId="8" xfId="985" applyFont="1" applyBorder="1" applyAlignment="1">
      <alignment horizontal="center" vertical="center"/>
    </xf>
    <xf numFmtId="170" fontId="65" fillId="0" borderId="0" xfId="983" applyNumberFormat="1"/>
    <xf numFmtId="0" fontId="65" fillId="0" borderId="0" xfId="983" applyAlignment="1">
      <alignment horizontal="center"/>
    </xf>
    <xf numFmtId="0" fontId="31" fillId="0" borderId="0" xfId="0" applyFont="1"/>
    <xf numFmtId="0" fontId="76" fillId="63" borderId="53" xfId="0" applyFont="1" applyFill="1" applyBorder="1" applyAlignment="1">
      <alignment horizontal="left" vertical="center" wrapText="1"/>
    </xf>
    <xf numFmtId="0" fontId="76" fillId="63" borderId="54" xfId="0" applyFont="1" applyFill="1" applyBorder="1" applyAlignment="1">
      <alignment horizontal="left" vertical="center" wrapText="1"/>
    </xf>
    <xf numFmtId="0" fontId="75" fillId="63" borderId="56" xfId="0" applyFont="1" applyFill="1" applyBorder="1" applyAlignment="1">
      <alignment horizontal="justify" vertical="center" wrapText="1"/>
    </xf>
    <xf numFmtId="0" fontId="75" fillId="63" borderId="56" xfId="0" applyFont="1" applyFill="1" applyBorder="1" applyAlignment="1">
      <alignment horizontal="left" vertical="center" wrapText="1"/>
    </xf>
    <xf numFmtId="0" fontId="75" fillId="63" borderId="56" xfId="0" applyFont="1" applyFill="1" applyBorder="1" applyAlignment="1">
      <alignment horizontal="center" vertical="center" wrapText="1"/>
    </xf>
    <xf numFmtId="0" fontId="77" fillId="64" borderId="55" xfId="0" applyFont="1" applyFill="1" applyBorder="1" applyAlignment="1">
      <alignment horizontal="center" vertical="center" wrapText="1"/>
    </xf>
    <xf numFmtId="0" fontId="78" fillId="64" borderId="56" xfId="0" applyFont="1" applyFill="1" applyBorder="1" applyAlignment="1">
      <alignment horizontal="center" vertical="center" wrapText="1"/>
    </xf>
    <xf numFmtId="0" fontId="78" fillId="0" borderId="57" xfId="0" applyFont="1" applyBorder="1" applyAlignment="1">
      <alignment horizontal="left" vertical="center" wrapText="1"/>
    </xf>
    <xf numFmtId="0" fontId="78" fillId="0" borderId="55" xfId="0" applyFont="1" applyBorder="1" applyAlignment="1">
      <alignment horizontal="left" vertical="center" wrapText="1"/>
    </xf>
    <xf numFmtId="0" fontId="78" fillId="0" borderId="56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center" vertical="center" wrapText="1"/>
    </xf>
    <xf numFmtId="0" fontId="79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vertical="center" wrapText="1"/>
    </xf>
    <xf numFmtId="0" fontId="80" fillId="0" borderId="58" xfId="0" applyFont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39" fillId="0" borderId="3" xfId="0" applyFont="1" applyBorder="1" applyAlignment="1" applyProtection="1">
      <alignment vertical="center"/>
      <protection hidden="1"/>
    </xf>
    <xf numFmtId="0" fontId="0" fillId="0" borderId="4" xfId="0" applyBorder="1" applyProtection="1">
      <protection hidden="1"/>
    </xf>
    <xf numFmtId="0" fontId="37" fillId="0" borderId="3" xfId="0" applyFont="1" applyBorder="1" applyAlignment="1" applyProtection="1">
      <alignment horizontal="left" vertical="center" wrapText="1"/>
      <protection hidden="1"/>
    </xf>
    <xf numFmtId="0" fontId="34" fillId="0" borderId="3" xfId="0" applyFont="1" applyBorder="1" applyProtection="1">
      <protection hidden="1"/>
    </xf>
    <xf numFmtId="14" fontId="0" fillId="0" borderId="0" xfId="0" applyNumberFormat="1" applyProtection="1">
      <protection hidden="1"/>
    </xf>
    <xf numFmtId="43" fontId="0" fillId="0" borderId="0" xfId="141" applyFont="1" applyProtection="1">
      <protection hidden="1"/>
    </xf>
    <xf numFmtId="0" fontId="36" fillId="0" borderId="3" xfId="0" applyFont="1" applyBorder="1" applyProtection="1">
      <protection hidden="1"/>
    </xf>
    <xf numFmtId="10" fontId="59" fillId="0" borderId="0" xfId="60" applyNumberFormat="1" applyFont="1" applyFill="1" applyBorder="1" applyAlignment="1" applyProtection="1">
      <alignment horizontal="left"/>
      <protection hidden="1"/>
    </xf>
    <xf numFmtId="10" fontId="59" fillId="57" borderId="0" xfId="0" applyNumberFormat="1" applyFont="1" applyFill="1" applyAlignment="1" applyProtection="1">
      <alignment horizontal="left"/>
      <protection hidden="1"/>
    </xf>
    <xf numFmtId="0" fontId="59" fillId="0" borderId="0" xfId="0" applyFont="1" applyAlignment="1" applyProtection="1">
      <alignment horizontal="left"/>
      <protection hidden="1"/>
    </xf>
    <xf numFmtId="0" fontId="36" fillId="0" borderId="3" xfId="0" applyFont="1" applyBorder="1" applyAlignment="1" applyProtection="1">
      <alignment vertical="top"/>
      <protection hidden="1"/>
    </xf>
    <xf numFmtId="0" fontId="0" fillId="0" borderId="3" xfId="0" applyBorder="1" applyProtection="1">
      <protection hidden="1"/>
    </xf>
    <xf numFmtId="0" fontId="31" fillId="0" borderId="8" xfId="0" applyFont="1" applyBorder="1" applyAlignment="1" applyProtection="1">
      <alignment horizontal="center" vertical="center"/>
      <protection hidden="1"/>
    </xf>
    <xf numFmtId="0" fontId="31" fillId="0" borderId="8" xfId="0" applyFont="1" applyBorder="1" applyProtection="1">
      <protection hidden="1"/>
    </xf>
    <xf numFmtId="10" fontId="30" fillId="0" borderId="8" xfId="60" applyNumberFormat="1" applyFont="1" applyBorder="1" applyAlignment="1" applyProtection="1">
      <alignment horizontal="center"/>
      <protection hidden="1"/>
    </xf>
    <xf numFmtId="0" fontId="61" fillId="0" borderId="8" xfId="0" applyFont="1" applyBorder="1" applyAlignment="1" applyProtection="1">
      <alignment horizontal="center" vertical="center"/>
      <protection hidden="1"/>
    </xf>
    <xf numFmtId="0" fontId="61" fillId="0" borderId="8" xfId="0" applyFont="1" applyBorder="1" applyAlignment="1" applyProtection="1">
      <alignment vertical="center"/>
      <protection hidden="1"/>
    </xf>
    <xf numFmtId="10" fontId="61" fillId="0" borderId="8" xfId="60" applyNumberFormat="1" applyFont="1" applyBorder="1" applyAlignment="1" applyProtection="1">
      <alignment horizontal="center"/>
      <protection hidden="1"/>
    </xf>
    <xf numFmtId="43" fontId="31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61" fillId="0" borderId="8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2" fillId="58" borderId="0" xfId="0" applyFont="1" applyFill="1" applyAlignment="1" applyProtection="1">
      <alignment vertical="center"/>
      <protection hidden="1"/>
    </xf>
    <xf numFmtId="0" fontId="0" fillId="58" borderId="0" xfId="0" applyFill="1" applyProtection="1">
      <protection hidden="1"/>
    </xf>
    <xf numFmtId="10" fontId="32" fillId="58" borderId="0" xfId="60" applyNumberFormat="1" applyFont="1" applyFill="1" applyBorder="1" applyAlignment="1" applyProtection="1">
      <alignment horizontal="center"/>
      <protection hidden="1"/>
    </xf>
    <xf numFmtId="10" fontId="0" fillId="0" borderId="0" xfId="60" applyNumberFormat="1" applyFont="1" applyProtection="1">
      <protection hidden="1"/>
    </xf>
    <xf numFmtId="0" fontId="31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10" fontId="59" fillId="57" borderId="0" xfId="60" applyNumberFormat="1" applyFont="1" applyFill="1" applyBorder="1" applyAlignment="1" applyProtection="1">
      <alignment horizontal="left"/>
      <protection locked="0"/>
    </xf>
    <xf numFmtId="0" fontId="39" fillId="0" borderId="0" xfId="0" applyFont="1" applyAlignment="1">
      <alignment horizontal="center"/>
    </xf>
    <xf numFmtId="0" fontId="78" fillId="0" borderId="51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center" vertical="center" wrapText="1"/>
    </xf>
    <xf numFmtId="0" fontId="75" fillId="63" borderId="51" xfId="0" applyFont="1" applyFill="1" applyBorder="1" applyAlignment="1">
      <alignment horizontal="center" vertical="center" wrapText="1"/>
    </xf>
    <xf numFmtId="0" fontId="75" fillId="63" borderId="55" xfId="0" applyFont="1" applyFill="1" applyBorder="1" applyAlignment="1">
      <alignment horizontal="center" vertical="center" wrapText="1"/>
    </xf>
    <xf numFmtId="0" fontId="75" fillId="63" borderId="52" xfId="0" applyFont="1" applyFill="1" applyBorder="1" applyAlignment="1">
      <alignment horizontal="left" vertical="center" wrapText="1" indent="15"/>
    </xf>
    <xf numFmtId="0" fontId="75" fillId="63" borderId="53" xfId="0" applyFont="1" applyFill="1" applyBorder="1" applyAlignment="1">
      <alignment horizontal="left" vertical="center" wrapText="1" indent="15"/>
    </xf>
    <xf numFmtId="0" fontId="67" fillId="58" borderId="47" xfId="983" applyFont="1" applyFill="1" applyBorder="1" applyAlignment="1">
      <alignment horizontal="center"/>
    </xf>
    <xf numFmtId="0" fontId="67" fillId="58" borderId="48" xfId="983" applyFont="1" applyFill="1" applyBorder="1" applyAlignment="1">
      <alignment horizontal="center"/>
    </xf>
    <xf numFmtId="0" fontId="67" fillId="58" borderId="49" xfId="983" applyFont="1" applyFill="1" applyBorder="1" applyAlignment="1">
      <alignment horizontal="center"/>
    </xf>
    <xf numFmtId="0" fontId="65" fillId="60" borderId="1" xfId="983" applyFill="1" applyBorder="1" applyAlignment="1">
      <alignment horizontal="center" vertical="center"/>
    </xf>
    <xf numFmtId="0" fontId="65" fillId="60" borderId="3" xfId="983" applyFill="1" applyBorder="1" applyAlignment="1">
      <alignment horizontal="center" vertical="center"/>
    </xf>
    <xf numFmtId="0" fontId="65" fillId="60" borderId="5" xfId="983" applyFill="1" applyBorder="1" applyAlignment="1">
      <alignment horizontal="center" vertical="center"/>
    </xf>
    <xf numFmtId="0" fontId="65" fillId="60" borderId="8" xfId="983" applyFill="1" applyBorder="1" applyAlignment="1">
      <alignment horizontal="center" vertical="center"/>
    </xf>
    <xf numFmtId="0" fontId="66" fillId="0" borderId="0" xfId="983" applyFont="1" applyAlignment="1" applyProtection="1">
      <alignment horizontal="center" vertical="center"/>
      <protection locked="0"/>
    </xf>
    <xf numFmtId="0" fontId="67" fillId="0" borderId="0" xfId="983" applyFont="1" applyAlignment="1">
      <alignment horizontal="center"/>
    </xf>
    <xf numFmtId="0" fontId="68" fillId="0" borderId="8" xfId="983" applyFont="1" applyBorder="1" applyAlignment="1">
      <alignment horizontal="left" vertical="center"/>
    </xf>
    <xf numFmtId="0" fontId="68" fillId="0" borderId="8" xfId="983" applyFont="1" applyBorder="1" applyAlignment="1">
      <alignment horizontal="left"/>
    </xf>
    <xf numFmtId="0" fontId="68" fillId="0" borderId="47" xfId="983" applyFont="1" applyBorder="1" applyAlignment="1">
      <alignment horizontal="left" vertical="center"/>
    </xf>
    <xf numFmtId="0" fontId="68" fillId="0" borderId="49" xfId="983" applyFont="1" applyBorder="1" applyAlignment="1">
      <alignment horizontal="left" vertical="center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39" fillId="0" borderId="3" xfId="0" applyFont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39" fillId="0" borderId="4" xfId="0" applyFont="1" applyBorder="1" applyAlignment="1" applyProtection="1">
      <alignment horizontal="center" vertical="center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5" fillId="0" borderId="4" xfId="0" applyFont="1" applyBorder="1" applyAlignment="1" applyProtection="1">
      <alignment horizontal="left" vertical="center" wrapText="1"/>
      <protection hidden="1"/>
    </xf>
    <xf numFmtId="0" fontId="59" fillId="0" borderId="0" xfId="0" applyFont="1" applyAlignment="1" applyProtection="1">
      <alignment horizontal="left" vertical="top" wrapText="1"/>
      <protection hidden="1"/>
    </xf>
    <xf numFmtId="0" fontId="59" fillId="0" borderId="4" xfId="0" applyFont="1" applyBorder="1" applyAlignment="1" applyProtection="1">
      <alignment horizontal="left" vertical="top" wrapText="1"/>
      <protection hidden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178593</xdr:colOff>
      <xdr:row>0</xdr:row>
      <xdr:rowOff>130969</xdr:rowOff>
    </xdr:from>
    <xdr:to>
      <xdr:col>2</xdr:col>
      <xdr:colOff>940594</xdr:colOff>
      <xdr:row>0</xdr:row>
      <xdr:rowOff>967868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821379F-AA72-493D-800D-44AF95B5E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" y="130969"/>
          <a:ext cx="1457326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15</xdr:col>
      <xdr:colOff>178593</xdr:colOff>
      <xdr:row>0</xdr:row>
      <xdr:rowOff>130969</xdr:rowOff>
    </xdr:from>
    <xdr:ext cx="1452563" cy="836899"/>
    <xdr:pic>
      <xdr:nvPicPr>
        <xdr:cNvPr id="3" name="Imagem 5">
          <a:extLst>
            <a:ext uri="{FF2B5EF4-FFF2-40B4-BE49-F238E27FC236}">
              <a16:creationId xmlns:a16="http://schemas.microsoft.com/office/drawing/2014/main" id="{8D1C370F-74E4-4E88-ADFF-2C0B3A7E8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2568" y="130969"/>
          <a:ext cx="1452563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GGAE\PRC\SLZ_19_01032\OB_20_02115\CT_20_02115\OC\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FR-01-IT-E-ENG-01%20-BDI%20E%20EQUALIZA&#199;&#213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vendas3@extiminas.com.br" TargetMode="External"/><Relationship Id="rId2" Type="http://schemas.openxmlformats.org/officeDocument/2006/relationships/hyperlink" Target="mailto:renata@firex.com.br" TargetMode="External"/><Relationship Id="rId1" Type="http://schemas.openxmlformats.org/officeDocument/2006/relationships/hyperlink" Target="mailto:vemsistemas@hotmail.com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64" t="s">
        <v>0</v>
      </c>
      <c r="B2" s="164"/>
      <c r="C2" s="164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109" t="s">
        <v>16</v>
      </c>
    </row>
    <row r="3" spans="2:10" ht="15.75" thickBot="1" x14ac:dyDescent="0.3"/>
    <row r="4" spans="2:10" ht="16.5" thickBot="1" x14ac:dyDescent="0.3">
      <c r="B4" s="167" t="s">
        <v>17</v>
      </c>
      <c r="C4" s="169" t="s">
        <v>18</v>
      </c>
      <c r="D4" s="170"/>
      <c r="E4" s="170"/>
      <c r="F4" s="170"/>
      <c r="G4" s="170"/>
      <c r="H4" s="170"/>
      <c r="I4" s="110"/>
      <c r="J4" s="111"/>
    </row>
    <row r="5" spans="2:10" ht="26.25" thickBot="1" x14ac:dyDescent="0.3">
      <c r="B5" s="168"/>
      <c r="C5" s="112" t="s">
        <v>19</v>
      </c>
      <c r="D5" s="112" t="s">
        <v>20</v>
      </c>
      <c r="E5" s="113" t="s">
        <v>21</v>
      </c>
      <c r="F5" s="113" t="s">
        <v>22</v>
      </c>
      <c r="G5" s="114" t="s">
        <v>23</v>
      </c>
      <c r="H5" s="114" t="s">
        <v>24</v>
      </c>
      <c r="I5" s="114" t="s">
        <v>25</v>
      </c>
      <c r="J5" s="114" t="s">
        <v>26</v>
      </c>
    </row>
    <row r="6" spans="2:10" ht="15.75" thickBot="1" x14ac:dyDescent="0.3">
      <c r="B6" s="115" t="s">
        <v>27</v>
      </c>
      <c r="C6" s="116">
        <v>0</v>
      </c>
      <c r="D6" s="116">
        <v>0</v>
      </c>
      <c r="E6" s="116">
        <v>0</v>
      </c>
      <c r="F6" s="116">
        <v>0</v>
      </c>
      <c r="G6" s="116">
        <v>1</v>
      </c>
      <c r="H6" s="116">
        <v>0</v>
      </c>
      <c r="I6" s="116">
        <v>0</v>
      </c>
      <c r="J6" s="116">
        <v>0</v>
      </c>
    </row>
    <row r="7" spans="2:10" x14ac:dyDescent="0.25">
      <c r="B7" s="117" t="s">
        <v>28</v>
      </c>
      <c r="C7" s="165" t="s">
        <v>27</v>
      </c>
      <c r="D7" s="165" t="s">
        <v>27</v>
      </c>
      <c r="E7" s="165">
        <v>1</v>
      </c>
      <c r="F7" s="165">
        <v>2</v>
      </c>
      <c r="G7" s="165">
        <v>3</v>
      </c>
      <c r="H7" s="165">
        <v>4</v>
      </c>
      <c r="I7" s="165">
        <v>6</v>
      </c>
      <c r="J7" s="165">
        <v>8</v>
      </c>
    </row>
    <row r="8" spans="2:10" ht="15.75" thickBot="1" x14ac:dyDescent="0.3">
      <c r="B8" s="118" t="s">
        <v>29</v>
      </c>
      <c r="C8" s="166"/>
      <c r="D8" s="166"/>
      <c r="E8" s="166"/>
      <c r="F8" s="166"/>
      <c r="G8" s="166"/>
      <c r="H8" s="166"/>
      <c r="I8" s="166"/>
      <c r="J8" s="166"/>
    </row>
    <row r="9" spans="2:10" ht="15.75" thickBot="1" x14ac:dyDescent="0.3">
      <c r="B9" s="118" t="s">
        <v>30</v>
      </c>
      <c r="C9" s="119" t="s">
        <v>27</v>
      </c>
      <c r="D9" s="119" t="s">
        <v>27</v>
      </c>
      <c r="E9" s="119" t="s">
        <v>27</v>
      </c>
      <c r="F9" s="119" t="s">
        <v>27</v>
      </c>
      <c r="G9" s="119">
        <v>0.33</v>
      </c>
      <c r="H9" s="119">
        <v>1</v>
      </c>
      <c r="I9" s="119">
        <v>1</v>
      </c>
      <c r="J9" s="119">
        <v>2</v>
      </c>
    </row>
    <row r="10" spans="2:10" ht="15.75" thickBot="1" x14ac:dyDescent="0.3">
      <c r="B10" s="120" t="s">
        <v>31</v>
      </c>
      <c r="C10" s="119" t="s">
        <v>27</v>
      </c>
      <c r="D10" s="119" t="s">
        <v>27</v>
      </c>
      <c r="E10" s="119" t="s">
        <v>27</v>
      </c>
      <c r="F10" s="119" t="s">
        <v>27</v>
      </c>
      <c r="G10" s="119" t="s">
        <v>27</v>
      </c>
      <c r="H10" s="119">
        <v>1</v>
      </c>
      <c r="I10" s="119">
        <v>2</v>
      </c>
      <c r="J10" s="119">
        <v>1</v>
      </c>
    </row>
    <row r="11" spans="2:10" ht="15.75" thickBot="1" x14ac:dyDescent="0.3">
      <c r="B11" s="118" t="s">
        <v>32</v>
      </c>
      <c r="C11" s="119" t="s">
        <v>27</v>
      </c>
      <c r="D11" s="119" t="s">
        <v>27</v>
      </c>
      <c r="E11" s="119" t="s">
        <v>27</v>
      </c>
      <c r="F11" s="119" t="s">
        <v>27</v>
      </c>
      <c r="G11" s="119" t="s">
        <v>27</v>
      </c>
      <c r="H11" s="119" t="s">
        <v>27</v>
      </c>
      <c r="I11" s="119" t="s">
        <v>27</v>
      </c>
      <c r="J11" s="119">
        <v>1</v>
      </c>
    </row>
    <row r="12" spans="2:10" ht="15.75" thickBot="1" x14ac:dyDescent="0.3">
      <c r="B12" s="118" t="s">
        <v>33</v>
      </c>
      <c r="C12" s="119" t="s">
        <v>27</v>
      </c>
      <c r="D12" s="119" t="s">
        <v>27</v>
      </c>
      <c r="E12" s="119" t="s">
        <v>27</v>
      </c>
      <c r="F12" s="119" t="s">
        <v>27</v>
      </c>
      <c r="G12" s="119">
        <v>0.33</v>
      </c>
      <c r="H12" s="119">
        <v>1</v>
      </c>
      <c r="I12" s="119">
        <v>1</v>
      </c>
      <c r="J12" s="119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109" t="s">
        <v>35</v>
      </c>
    </row>
    <row r="3" spans="1:4" ht="45.75" thickBot="1" x14ac:dyDescent="0.3">
      <c r="A3" s="121" t="s">
        <v>36</v>
      </c>
      <c r="B3" s="122" t="s">
        <v>37</v>
      </c>
      <c r="C3" s="122" t="s">
        <v>38</v>
      </c>
      <c r="D3" s="123" t="s">
        <v>39</v>
      </c>
    </row>
    <row r="4" spans="1:4" ht="51.75" customHeight="1" thickBot="1" x14ac:dyDescent="0.3">
      <c r="A4" s="124">
        <v>1001</v>
      </c>
      <c r="B4" s="125" t="s">
        <v>40</v>
      </c>
      <c r="C4" s="126" t="s">
        <v>41</v>
      </c>
      <c r="D4" s="126" t="s">
        <v>42</v>
      </c>
    </row>
    <row r="5" spans="1:4" ht="15.75" thickBot="1" x14ac:dyDescent="0.3">
      <c r="A5" s="124">
        <v>1002</v>
      </c>
      <c r="B5" s="125" t="s">
        <v>43</v>
      </c>
      <c r="C5" s="126" t="s">
        <v>44</v>
      </c>
      <c r="D5" s="126" t="s">
        <v>45</v>
      </c>
    </row>
    <row r="6" spans="1:4" ht="15.75" thickBot="1" x14ac:dyDescent="0.3">
      <c r="A6" s="124">
        <v>1003</v>
      </c>
      <c r="B6" s="125" t="s">
        <v>46</v>
      </c>
      <c r="C6" s="126" t="s">
        <v>44</v>
      </c>
      <c r="D6" s="126" t="s">
        <v>45</v>
      </c>
    </row>
    <row r="7" spans="1:4" ht="15.75" thickBot="1" x14ac:dyDescent="0.3">
      <c r="A7" s="124">
        <v>1004</v>
      </c>
      <c r="B7" s="125" t="s">
        <v>47</v>
      </c>
      <c r="C7" s="126" t="s">
        <v>41</v>
      </c>
      <c r="D7" s="126" t="s">
        <v>42</v>
      </c>
    </row>
    <row r="8" spans="1:4" ht="15.75" thickBot="1" x14ac:dyDescent="0.3">
      <c r="A8" s="124">
        <v>1005</v>
      </c>
      <c r="B8" s="125" t="s">
        <v>48</v>
      </c>
      <c r="C8" s="126" t="s">
        <v>41</v>
      </c>
      <c r="D8" s="126" t="s">
        <v>42</v>
      </c>
    </row>
    <row r="9" spans="1:4" ht="15.75" thickBot="1" x14ac:dyDescent="0.3">
      <c r="A9" s="124">
        <v>1006</v>
      </c>
      <c r="B9" s="125" t="s">
        <v>49</v>
      </c>
      <c r="C9" s="126" t="s">
        <v>44</v>
      </c>
      <c r="D9" s="126" t="s">
        <v>45</v>
      </c>
    </row>
    <row r="10" spans="1:4" ht="15.75" thickBot="1" x14ac:dyDescent="0.3">
      <c r="A10" s="124">
        <v>1007</v>
      </c>
      <c r="B10" s="125" t="s">
        <v>50</v>
      </c>
      <c r="C10" s="126" t="s">
        <v>44</v>
      </c>
      <c r="D10" s="126" t="s">
        <v>45</v>
      </c>
    </row>
    <row r="11" spans="1:4" ht="15.75" thickBot="1" x14ac:dyDescent="0.3">
      <c r="A11" s="124">
        <v>1008</v>
      </c>
      <c r="B11" s="125" t="s">
        <v>51</v>
      </c>
      <c r="C11" s="126" t="s">
        <v>41</v>
      </c>
      <c r="D11" s="126" t="s">
        <v>42</v>
      </c>
    </row>
    <row r="12" spans="1:4" ht="15.75" thickBot="1" x14ac:dyDescent="0.3">
      <c r="A12" s="124">
        <v>1009</v>
      </c>
      <c r="B12" s="125" t="s">
        <v>52</v>
      </c>
      <c r="C12" s="126" t="s">
        <v>44</v>
      </c>
      <c r="D12" s="126" t="s">
        <v>45</v>
      </c>
    </row>
    <row r="13" spans="1:4" ht="15.75" thickBot="1" x14ac:dyDescent="0.3">
      <c r="A13" s="124">
        <v>1010</v>
      </c>
      <c r="B13" s="125" t="s">
        <v>53</v>
      </c>
      <c r="C13" s="126" t="s">
        <v>44</v>
      </c>
      <c r="D13" s="126" t="s">
        <v>45</v>
      </c>
    </row>
    <row r="14" spans="1:4" ht="126.75" customHeight="1" thickBot="1" x14ac:dyDescent="0.3">
      <c r="A14" s="124">
        <v>1011</v>
      </c>
      <c r="B14" s="125" t="s">
        <v>54</v>
      </c>
      <c r="C14" s="126" t="s">
        <v>41</v>
      </c>
      <c r="D14" s="126" t="s">
        <v>42</v>
      </c>
    </row>
    <row r="15" spans="1:4" ht="45.75" thickBot="1" x14ac:dyDescent="0.3">
      <c r="A15" s="121" t="s">
        <v>36</v>
      </c>
      <c r="B15" s="122" t="s">
        <v>55</v>
      </c>
      <c r="C15" s="122" t="s">
        <v>56</v>
      </c>
      <c r="D15" s="123" t="s">
        <v>39</v>
      </c>
    </row>
    <row r="16" spans="1:4" ht="15.75" thickBot="1" x14ac:dyDescent="0.3">
      <c r="A16" s="124">
        <v>2001</v>
      </c>
      <c r="B16" s="125" t="s">
        <v>57</v>
      </c>
      <c r="C16" s="126" t="s">
        <v>58</v>
      </c>
      <c r="D16" s="126" t="s">
        <v>59</v>
      </c>
    </row>
    <row r="17" spans="1:4" ht="15.75" thickBot="1" x14ac:dyDescent="0.3">
      <c r="A17" s="124">
        <v>2002</v>
      </c>
      <c r="B17" s="125" t="s">
        <v>60</v>
      </c>
      <c r="C17" s="126" t="s">
        <v>44</v>
      </c>
      <c r="D17" s="126" t="s">
        <v>45</v>
      </c>
    </row>
    <row r="18" spans="1:4" x14ac:dyDescent="0.25">
      <c r="A18" s="127" t="s">
        <v>61</v>
      </c>
      <c r="B18" s="127" t="s">
        <v>61</v>
      </c>
      <c r="C18" s="127" t="s">
        <v>61</v>
      </c>
      <c r="D18" s="127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D1EE-E37F-4A51-BD30-600256DA5CB0}">
  <dimension ref="B1:V150"/>
  <sheetViews>
    <sheetView view="pageBreakPreview" topLeftCell="C144" zoomScale="80" zoomScaleNormal="80" zoomScaleSheetLayoutView="80" workbookViewId="0">
      <selection activeCell="I160" sqref="I160"/>
    </sheetView>
  </sheetViews>
  <sheetFormatPr defaultRowHeight="14.25" x14ac:dyDescent="0.2"/>
  <cols>
    <col min="1" max="1" width="1.7109375" style="54" customWidth="1"/>
    <col min="2" max="2" width="10.42578125" style="54" customWidth="1"/>
    <col min="3" max="3" width="90.140625" style="54" customWidth="1"/>
    <col min="4" max="5" width="15" style="54" customWidth="1"/>
    <col min="6" max="6" width="21" style="54" customWidth="1"/>
    <col min="7" max="9" width="21" style="108" customWidth="1"/>
    <col min="10" max="13" width="20.28515625" style="108" hidden="1" customWidth="1"/>
    <col min="14" max="14" width="19.28515625" style="54" bestFit="1" customWidth="1"/>
    <col min="15" max="15" width="12.85546875" style="54" customWidth="1"/>
    <col min="16" max="16" width="63.5703125" style="54" customWidth="1"/>
    <col min="17" max="20" width="15.5703125" style="54" customWidth="1"/>
    <col min="21" max="16384" width="9.140625" style="54"/>
  </cols>
  <sheetData>
    <row r="1" spans="2:22" ht="84" customHeight="1" x14ac:dyDescent="0.2">
      <c r="B1" s="53" t="s">
        <v>62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P1" s="178" t="s">
        <v>63</v>
      </c>
      <c r="Q1" s="178"/>
      <c r="R1" s="178"/>
      <c r="S1" s="178"/>
      <c r="T1" s="178"/>
    </row>
    <row r="2" spans="2:22" s="57" customFormat="1" ht="15" x14ac:dyDescent="0.25">
      <c r="B2" s="171" t="s">
        <v>64</v>
      </c>
      <c r="C2" s="172"/>
      <c r="D2" s="172"/>
      <c r="E2" s="173"/>
      <c r="F2" s="55" t="s">
        <v>65</v>
      </c>
      <c r="G2" s="55" t="s">
        <v>66</v>
      </c>
      <c r="H2" s="55" t="s">
        <v>67</v>
      </c>
      <c r="I2" s="55" t="s">
        <v>68</v>
      </c>
      <c r="J2" s="55" t="s">
        <v>69</v>
      </c>
      <c r="K2" s="55" t="s">
        <v>70</v>
      </c>
      <c r="L2" s="55" t="s">
        <v>71</v>
      </c>
      <c r="M2" s="55" t="s">
        <v>72</v>
      </c>
      <c r="N2" s="56"/>
      <c r="O2" s="179"/>
      <c r="P2" s="179"/>
      <c r="Q2" s="179"/>
      <c r="R2" s="179"/>
    </row>
    <row r="3" spans="2:22" s="62" customFormat="1" ht="15" x14ac:dyDescent="0.25">
      <c r="B3" s="174" t="s">
        <v>73</v>
      </c>
      <c r="C3" s="177" t="s">
        <v>74</v>
      </c>
      <c r="D3" s="180" t="s">
        <v>75</v>
      </c>
      <c r="E3" s="180"/>
      <c r="F3" s="58" t="s">
        <v>76</v>
      </c>
      <c r="G3" s="59" t="s">
        <v>77</v>
      </c>
      <c r="H3" s="59" t="s">
        <v>78</v>
      </c>
      <c r="I3" s="59"/>
      <c r="J3" s="59"/>
      <c r="K3" s="60"/>
      <c r="L3" s="61"/>
      <c r="M3" s="61"/>
      <c r="N3" s="54"/>
      <c r="O3" s="57"/>
      <c r="P3" s="57"/>
      <c r="Q3" s="57"/>
    </row>
    <row r="4" spans="2:22" s="62" customFormat="1" ht="15" x14ac:dyDescent="0.25">
      <c r="B4" s="175"/>
      <c r="C4" s="177"/>
      <c r="D4" s="182" t="s">
        <v>79</v>
      </c>
      <c r="E4" s="183"/>
      <c r="F4" s="58"/>
      <c r="G4" s="59"/>
      <c r="H4" s="59"/>
      <c r="I4" s="59"/>
      <c r="J4" s="59"/>
      <c r="K4" s="60"/>
      <c r="L4" s="61"/>
      <c r="M4" s="61"/>
      <c r="N4" s="54"/>
      <c r="O4" s="57"/>
      <c r="P4" s="57"/>
      <c r="Q4" s="57"/>
    </row>
    <row r="5" spans="2:22" ht="15" x14ac:dyDescent="0.25">
      <c r="B5" s="175"/>
      <c r="C5" s="177"/>
      <c r="D5" s="181" t="s">
        <v>80</v>
      </c>
      <c r="E5" s="181" t="s">
        <v>80</v>
      </c>
      <c r="F5" s="63" t="s">
        <v>81</v>
      </c>
      <c r="G5" s="63" t="s">
        <v>82</v>
      </c>
      <c r="H5" s="63" t="s">
        <v>83</v>
      </c>
      <c r="I5" s="63"/>
      <c r="J5" s="63"/>
      <c r="K5" s="61"/>
      <c r="L5" s="60"/>
      <c r="M5" s="60"/>
      <c r="N5" s="64"/>
      <c r="O5" s="57"/>
      <c r="P5" s="57"/>
      <c r="Q5" s="57"/>
    </row>
    <row r="6" spans="2:22" s="62" customFormat="1" ht="24" x14ac:dyDescent="0.25">
      <c r="B6" s="175"/>
      <c r="C6" s="177"/>
      <c r="D6" s="180" t="s">
        <v>84</v>
      </c>
      <c r="E6" s="180"/>
      <c r="F6" s="65" t="s">
        <v>85</v>
      </c>
      <c r="G6" s="65" t="s">
        <v>86</v>
      </c>
      <c r="H6" s="65" t="s">
        <v>87</v>
      </c>
      <c r="I6" s="65"/>
      <c r="J6" s="66"/>
      <c r="K6" s="60"/>
      <c r="L6" s="67"/>
      <c r="M6" s="68"/>
      <c r="N6" s="64"/>
      <c r="O6" s="57"/>
      <c r="P6" s="57"/>
      <c r="Q6" s="57"/>
    </row>
    <row r="7" spans="2:22" s="62" customFormat="1" ht="15" x14ac:dyDescent="0.25">
      <c r="B7" s="175"/>
      <c r="C7" s="177"/>
      <c r="D7" s="180" t="s">
        <v>88</v>
      </c>
      <c r="E7" s="180" t="s">
        <v>88</v>
      </c>
      <c r="F7" s="69" t="s">
        <v>89</v>
      </c>
      <c r="G7" s="69" t="s">
        <v>90</v>
      </c>
      <c r="H7" s="69" t="s">
        <v>91</v>
      </c>
      <c r="I7" s="69"/>
      <c r="J7" s="69"/>
      <c r="K7" s="70"/>
      <c r="L7" s="71"/>
      <c r="M7" s="71"/>
      <c r="N7" s="72"/>
      <c r="O7" s="73"/>
      <c r="P7" s="73"/>
      <c r="Q7" s="73"/>
    </row>
    <row r="8" spans="2:22" ht="15" x14ac:dyDescent="0.25">
      <c r="B8" s="175"/>
      <c r="C8" s="177"/>
      <c r="D8" s="181" t="s">
        <v>92</v>
      </c>
      <c r="E8" s="181" t="s">
        <v>92</v>
      </c>
      <c r="F8" s="74">
        <v>44075</v>
      </c>
      <c r="G8" s="74">
        <v>44075</v>
      </c>
      <c r="H8" s="74">
        <v>44075</v>
      </c>
      <c r="I8" s="74"/>
      <c r="J8" s="74"/>
      <c r="K8" s="75"/>
      <c r="L8" s="75"/>
      <c r="M8" s="75"/>
      <c r="N8" s="64"/>
      <c r="O8" s="57"/>
      <c r="P8" s="57"/>
      <c r="Q8" s="57"/>
    </row>
    <row r="9" spans="2:22" ht="15" x14ac:dyDescent="0.25">
      <c r="B9" s="175"/>
      <c r="C9" s="177"/>
      <c r="D9" s="181" t="s">
        <v>93</v>
      </c>
      <c r="E9" s="181" t="s">
        <v>94</v>
      </c>
      <c r="F9" s="74">
        <v>44077</v>
      </c>
      <c r="G9" s="74">
        <v>44077</v>
      </c>
      <c r="H9" s="74">
        <v>44077</v>
      </c>
      <c r="I9" s="74"/>
      <c r="J9" s="74"/>
      <c r="K9" s="75"/>
      <c r="L9" s="75"/>
      <c r="M9" s="75"/>
      <c r="N9" s="64"/>
      <c r="O9" s="57"/>
      <c r="P9" s="57"/>
      <c r="Q9" s="57"/>
    </row>
    <row r="10" spans="2:22" ht="15" x14ac:dyDescent="0.25">
      <c r="B10" s="176"/>
      <c r="C10" s="177"/>
      <c r="D10" s="181" t="s">
        <v>95</v>
      </c>
      <c r="E10" s="181" t="s">
        <v>94</v>
      </c>
      <c r="F10" s="63">
        <f>IF(F9-F8&lt;0,"-",F9-F8)</f>
        <v>2</v>
      </c>
      <c r="G10" s="63">
        <f>IF(G9-G8&lt;0,"-",G9-G8)</f>
        <v>2</v>
      </c>
      <c r="H10" s="63">
        <f>IF(H9-H8&lt;0,"-",H9-H8)</f>
        <v>2</v>
      </c>
      <c r="I10" s="63"/>
      <c r="J10" s="63"/>
      <c r="K10" s="60">
        <f t="shared" ref="K10:M10" si="0">IF(K9-K8&lt;0,"-",K9-K8)</f>
        <v>0</v>
      </c>
      <c r="L10" s="60">
        <f t="shared" si="0"/>
        <v>0</v>
      </c>
      <c r="M10" s="60">
        <f t="shared" si="0"/>
        <v>0</v>
      </c>
      <c r="N10" s="64"/>
      <c r="O10" s="57"/>
      <c r="P10" s="57"/>
      <c r="Q10" s="57"/>
    </row>
    <row r="11" spans="2:22" s="73" customFormat="1" ht="30" x14ac:dyDescent="0.25">
      <c r="B11" s="76" t="s">
        <v>96</v>
      </c>
      <c r="C11" s="76" t="s">
        <v>97</v>
      </c>
      <c r="D11" s="76" t="s">
        <v>98</v>
      </c>
      <c r="E11" s="76" t="s">
        <v>99</v>
      </c>
      <c r="F11" s="76" t="s">
        <v>100</v>
      </c>
      <c r="G11" s="76" t="s">
        <v>100</v>
      </c>
      <c r="H11" s="76" t="s">
        <v>100</v>
      </c>
      <c r="I11" s="76"/>
      <c r="J11" s="76"/>
      <c r="K11" s="77"/>
      <c r="L11" s="77"/>
      <c r="M11" s="77"/>
      <c r="N11" s="78" t="s">
        <v>101</v>
      </c>
      <c r="O11" s="79" t="s">
        <v>102</v>
      </c>
      <c r="P11" s="79" t="s">
        <v>103</v>
      </c>
      <c r="Q11" s="80" t="s">
        <v>104</v>
      </c>
      <c r="R11" s="80" t="s">
        <v>105</v>
      </c>
      <c r="S11" s="80" t="s">
        <v>106</v>
      </c>
      <c r="T11" s="81" t="s">
        <v>107</v>
      </c>
      <c r="U11" s="82"/>
      <c r="V11" s="82"/>
    </row>
    <row r="12" spans="2:22" s="92" customFormat="1" ht="33.75" customHeight="1" x14ac:dyDescent="0.25">
      <c r="B12" s="83">
        <v>1</v>
      </c>
      <c r="C12" s="84" t="s">
        <v>108</v>
      </c>
      <c r="D12" s="83">
        <v>10</v>
      </c>
      <c r="E12" s="83" t="s">
        <v>109</v>
      </c>
      <c r="F12" s="85">
        <v>144</v>
      </c>
      <c r="G12" s="86">
        <f>152.92+20.45</f>
        <v>173.36999999999998</v>
      </c>
      <c r="H12" s="86">
        <v>132.55000000000001</v>
      </c>
      <c r="I12" s="86"/>
      <c r="J12" s="86"/>
      <c r="K12" s="87"/>
      <c r="L12" s="87"/>
      <c r="M12" s="87"/>
      <c r="N12" s="88">
        <f>IF(O12&lt;25%,AVERAGE(F12:M12),"SANEAR")</f>
        <v>149.97333333333333</v>
      </c>
      <c r="O12" s="89">
        <f>IF(Q12=0,0,R12/Q12)</f>
        <v>0.14039409663688066</v>
      </c>
      <c r="P12" s="90"/>
      <c r="Q12" s="91">
        <f>IFERROR(IF(F12&lt;0,0,SUM(F12:M12)/COUNTA(F12:M12)),0)</f>
        <v>149.97333333333333</v>
      </c>
      <c r="R12" s="91">
        <f>STDEV(F12,G12,H12,I12,J12,K12,L12,M12)</f>
        <v>21.055370652955116</v>
      </c>
      <c r="S12" s="91">
        <f>Q12+R12</f>
        <v>171.02870398628843</v>
      </c>
      <c r="T12" s="91">
        <f>Q12-R12</f>
        <v>128.91796268037822</v>
      </c>
    </row>
    <row r="13" spans="2:22" s="92" customFormat="1" ht="33.75" customHeight="1" x14ac:dyDescent="0.25">
      <c r="B13" s="83">
        <v>2</v>
      </c>
      <c r="C13" s="84" t="s">
        <v>110</v>
      </c>
      <c r="D13" s="83">
        <v>33</v>
      </c>
      <c r="E13" s="83" t="s">
        <v>109</v>
      </c>
      <c r="F13" s="85">
        <v>120</v>
      </c>
      <c r="G13" s="86">
        <f>144.4+20.45</f>
        <v>164.85</v>
      </c>
      <c r="H13" s="86">
        <v>150.82</v>
      </c>
      <c r="I13" s="86"/>
      <c r="J13" s="86"/>
      <c r="K13" s="87"/>
      <c r="L13" s="87"/>
      <c r="M13" s="87"/>
      <c r="N13" s="88">
        <f>IF(O13&lt;25%,AVERAGE(F13:M13),"SANEAR")</f>
        <v>145.22333333333333</v>
      </c>
      <c r="O13" s="89">
        <f>IF(Q13=0,0,R13/Q13)</f>
        <v>0.15798296121013114</v>
      </c>
      <c r="P13" s="90"/>
      <c r="Q13" s="91">
        <f>IFERROR(IF(F13&lt;0,0,SUM(F13:M13)/COUNTA(F13:M13)),0)</f>
        <v>145.22333333333333</v>
      </c>
      <c r="R13" s="91">
        <f>STDEV(F13,G13,H13,I13,J13,K13,L13,M13)</f>
        <v>22.942812236805942</v>
      </c>
      <c r="S13" s="91">
        <f>Q13+R13</f>
        <v>168.16614557013926</v>
      </c>
      <c r="T13" s="91">
        <f>Q13-R13</f>
        <v>122.28052109652739</v>
      </c>
    </row>
    <row r="14" spans="2:22" s="92" customFormat="1" ht="78.75" customHeight="1" x14ac:dyDescent="0.25">
      <c r="B14" s="83">
        <v>3</v>
      </c>
      <c r="C14" s="84" t="s">
        <v>111</v>
      </c>
      <c r="D14" s="83">
        <v>1</v>
      </c>
      <c r="E14" s="83" t="s">
        <v>109</v>
      </c>
      <c r="F14" s="85">
        <v>1098</v>
      </c>
      <c r="G14" s="86">
        <f>1026+20.45</f>
        <v>1046.45</v>
      </c>
      <c r="H14" s="93"/>
      <c r="I14" s="86"/>
      <c r="J14" s="86"/>
      <c r="K14" s="87"/>
      <c r="L14" s="87"/>
      <c r="M14" s="87"/>
      <c r="N14" s="88">
        <f>IF(O14&lt;25%,AVERAGE(F14:M14),"SANEAR")</f>
        <v>1072.2249999999999</v>
      </c>
      <c r="O14" s="89">
        <f>IF(Q14=0,0,R14/Q14)</f>
        <v>3.3995993910015621E-2</v>
      </c>
      <c r="P14" s="94" t="s">
        <v>112</v>
      </c>
      <c r="Q14" s="91">
        <f>IFERROR(IF(F14&lt;0,0,SUM(F14:M14)/COUNTA(F14:M14)),0)</f>
        <v>1072.2249999999999</v>
      </c>
      <c r="R14" s="91">
        <f>STDEV(F14,G14,H14,I14,J14,K14,L14,M14)</f>
        <v>36.451354570166494</v>
      </c>
      <c r="S14" s="91">
        <f>Q14+R14</f>
        <v>1108.6763545701665</v>
      </c>
      <c r="T14" s="91">
        <f>Q14-R14</f>
        <v>1035.7736454298333</v>
      </c>
    </row>
    <row r="15" spans="2:22" s="92" customFormat="1" ht="33.75" customHeight="1" x14ac:dyDescent="0.25">
      <c r="B15" s="83">
        <v>4</v>
      </c>
      <c r="C15" s="84" t="s">
        <v>113</v>
      </c>
      <c r="D15" s="83">
        <v>1</v>
      </c>
      <c r="E15" s="83" t="s">
        <v>109</v>
      </c>
      <c r="F15" s="95" t="s">
        <v>114</v>
      </c>
      <c r="G15" s="95" t="s">
        <v>114</v>
      </c>
      <c r="H15" s="95" t="s">
        <v>114</v>
      </c>
      <c r="I15" s="95" t="s">
        <v>114</v>
      </c>
      <c r="J15" s="95" t="s">
        <v>114</v>
      </c>
      <c r="K15" s="96"/>
      <c r="L15" s="96"/>
      <c r="M15" s="96"/>
      <c r="N15" s="88">
        <f>Q15</f>
        <v>0</v>
      </c>
      <c r="O15" s="90"/>
      <c r="P15" s="90"/>
      <c r="Q15" s="91">
        <f>IF(F15&lt;0,0,SUM(F15:M15)/COUNTA(F15:M15))</f>
        <v>0</v>
      </c>
      <c r="R15" s="91"/>
      <c r="S15" s="91"/>
      <c r="T15" s="91"/>
    </row>
    <row r="16" spans="2:22" s="57" customFormat="1" ht="15" x14ac:dyDescent="0.25">
      <c r="B16" s="171" t="s">
        <v>115</v>
      </c>
      <c r="C16" s="172"/>
      <c r="D16" s="172"/>
      <c r="E16" s="173"/>
      <c r="F16" s="55" t="s">
        <v>65</v>
      </c>
      <c r="G16" s="55" t="s">
        <v>66</v>
      </c>
      <c r="H16" s="55" t="s">
        <v>67</v>
      </c>
      <c r="I16" s="55" t="s">
        <v>68</v>
      </c>
      <c r="J16" s="55" t="s">
        <v>69</v>
      </c>
      <c r="K16" s="55" t="s">
        <v>70</v>
      </c>
      <c r="L16" s="55" t="s">
        <v>71</v>
      </c>
      <c r="M16" s="55" t="s">
        <v>72</v>
      </c>
      <c r="N16" s="54"/>
      <c r="O16" s="97"/>
      <c r="P16" s="97"/>
    </row>
    <row r="17" spans="2:20" s="62" customFormat="1" x14ac:dyDescent="0.2">
      <c r="B17" s="174" t="s">
        <v>116</v>
      </c>
      <c r="C17" s="177"/>
      <c r="D17" s="180" t="s">
        <v>75</v>
      </c>
      <c r="E17" s="180"/>
      <c r="F17" s="69"/>
      <c r="G17" s="69"/>
      <c r="H17" s="98"/>
      <c r="I17" s="69"/>
      <c r="J17" s="60"/>
      <c r="K17" s="60"/>
      <c r="L17" s="61"/>
      <c r="M17" s="61"/>
      <c r="N17" s="54"/>
      <c r="O17" s="99"/>
      <c r="P17" s="99"/>
    </row>
    <row r="18" spans="2:20" s="62" customFormat="1" x14ac:dyDescent="0.2">
      <c r="B18" s="175"/>
      <c r="C18" s="177"/>
      <c r="D18" s="182" t="s">
        <v>79</v>
      </c>
      <c r="E18" s="183"/>
      <c r="F18" s="69"/>
      <c r="G18" s="69"/>
      <c r="H18" s="98"/>
      <c r="I18" s="69"/>
      <c r="J18" s="60"/>
      <c r="K18" s="60"/>
      <c r="L18" s="61"/>
      <c r="M18" s="61"/>
      <c r="N18" s="54"/>
      <c r="O18" s="99"/>
      <c r="P18" s="99"/>
    </row>
    <row r="19" spans="2:20" s="62" customFormat="1" x14ac:dyDescent="0.2">
      <c r="B19" s="175"/>
      <c r="C19" s="177"/>
      <c r="D19" s="180" t="s">
        <v>80</v>
      </c>
      <c r="E19" s="180" t="s">
        <v>80</v>
      </c>
      <c r="F19" s="69"/>
      <c r="G19" s="69"/>
      <c r="H19" s="69"/>
      <c r="I19" s="69"/>
      <c r="J19" s="61"/>
      <c r="K19" s="61"/>
      <c r="L19" s="60"/>
      <c r="M19" s="61"/>
      <c r="O19" s="99"/>
      <c r="P19" s="99"/>
    </row>
    <row r="20" spans="2:20" x14ac:dyDescent="0.2">
      <c r="B20" s="175"/>
      <c r="C20" s="177"/>
      <c r="D20" s="180" t="s">
        <v>84</v>
      </c>
      <c r="E20" s="180"/>
      <c r="F20" s="65"/>
      <c r="G20" s="66"/>
      <c r="H20" s="65"/>
      <c r="I20" s="65"/>
      <c r="J20" s="60"/>
      <c r="K20" s="60"/>
      <c r="L20" s="67"/>
      <c r="M20" s="61"/>
      <c r="O20" s="62"/>
      <c r="P20" s="62"/>
    </row>
    <row r="21" spans="2:20" x14ac:dyDescent="0.2">
      <c r="B21" s="175"/>
      <c r="C21" s="177"/>
      <c r="D21" s="181" t="s">
        <v>88</v>
      </c>
      <c r="E21" s="181" t="s">
        <v>88</v>
      </c>
      <c r="F21" s="69"/>
      <c r="G21" s="69"/>
      <c r="H21" s="69"/>
      <c r="I21" s="69"/>
      <c r="J21" s="70"/>
      <c r="K21" s="70"/>
      <c r="L21" s="71"/>
      <c r="M21" s="61"/>
      <c r="O21" s="100"/>
      <c r="P21" s="99"/>
    </row>
    <row r="22" spans="2:20" x14ac:dyDescent="0.2">
      <c r="B22" s="175"/>
      <c r="C22" s="177"/>
      <c r="D22" s="181" t="s">
        <v>92</v>
      </c>
      <c r="E22" s="181" t="s">
        <v>92</v>
      </c>
      <c r="F22" s="101"/>
      <c r="G22" s="101"/>
      <c r="H22" s="101"/>
      <c r="I22" s="101"/>
      <c r="J22" s="75"/>
      <c r="K22" s="75"/>
      <c r="L22" s="75"/>
      <c r="M22" s="61"/>
      <c r="O22" s="102"/>
      <c r="P22" s="102"/>
    </row>
    <row r="23" spans="2:20" x14ac:dyDescent="0.2">
      <c r="B23" s="175"/>
      <c r="C23" s="177"/>
      <c r="D23" s="181" t="s">
        <v>93</v>
      </c>
      <c r="E23" s="181" t="s">
        <v>94</v>
      </c>
      <c r="F23" s="101"/>
      <c r="G23" s="103"/>
      <c r="H23" s="101"/>
      <c r="I23" s="103"/>
      <c r="J23" s="75"/>
      <c r="K23" s="75"/>
      <c r="L23" s="75"/>
      <c r="M23" s="61"/>
      <c r="O23" s="99"/>
      <c r="P23" s="99"/>
    </row>
    <row r="24" spans="2:20" x14ac:dyDescent="0.2">
      <c r="B24" s="176"/>
      <c r="C24" s="177"/>
      <c r="D24" s="181" t="s">
        <v>95</v>
      </c>
      <c r="E24" s="181" t="s">
        <v>94</v>
      </c>
      <c r="F24" s="63">
        <f>IF(F23-F22&lt;0,"-",F23-F22)</f>
        <v>0</v>
      </c>
      <c r="G24" s="63">
        <f>IF(G23-G22&lt;0,"-",G23-G22)</f>
        <v>0</v>
      </c>
      <c r="H24" s="63">
        <f>IF(H23-H22&lt;0,"-",H23-H22)</f>
        <v>0</v>
      </c>
      <c r="I24" s="63">
        <f>IF(I23-I22&lt;0,"-",I23-I22)</f>
        <v>0</v>
      </c>
      <c r="J24" s="60"/>
      <c r="K24" s="60">
        <f t="shared" ref="K24:M24" si="1">IF(K23-K22&lt;0,"-",K23-K22)</f>
        <v>0</v>
      </c>
      <c r="L24" s="60">
        <f t="shared" si="1"/>
        <v>0</v>
      </c>
      <c r="M24" s="60">
        <f t="shared" si="1"/>
        <v>0</v>
      </c>
      <c r="O24" s="104"/>
      <c r="P24" s="104"/>
    </row>
    <row r="25" spans="2:20" s="73" customFormat="1" ht="30" x14ac:dyDescent="0.25">
      <c r="B25" s="76" t="s">
        <v>96</v>
      </c>
      <c r="C25" s="76" t="s">
        <v>97</v>
      </c>
      <c r="D25" s="76" t="s">
        <v>98</v>
      </c>
      <c r="E25" s="76" t="s">
        <v>99</v>
      </c>
      <c r="F25" s="76" t="s">
        <v>100</v>
      </c>
      <c r="G25" s="76" t="s">
        <v>100</v>
      </c>
      <c r="H25" s="76" t="s">
        <v>100</v>
      </c>
      <c r="I25" s="76" t="s">
        <v>100</v>
      </c>
      <c r="J25" s="77"/>
      <c r="K25" s="77"/>
      <c r="L25" s="77"/>
      <c r="M25" s="61"/>
      <c r="N25" s="78" t="s">
        <v>101</v>
      </c>
      <c r="O25" s="79" t="s">
        <v>102</v>
      </c>
      <c r="P25" s="79" t="s">
        <v>103</v>
      </c>
      <c r="Q25" s="80" t="s">
        <v>104</v>
      </c>
      <c r="R25" s="80" t="s">
        <v>105</v>
      </c>
      <c r="S25" s="80" t="s">
        <v>106</v>
      </c>
      <c r="T25" s="81" t="s">
        <v>107</v>
      </c>
    </row>
    <row r="26" spans="2:20" s="92" customFormat="1" ht="33.75" customHeight="1" x14ac:dyDescent="0.25">
      <c r="B26" s="83"/>
      <c r="C26" s="84"/>
      <c r="D26" s="83"/>
      <c r="E26" s="83"/>
      <c r="F26" s="86"/>
      <c r="G26" s="86"/>
      <c r="H26" s="86"/>
      <c r="I26" s="85"/>
      <c r="J26" s="87"/>
      <c r="K26" s="87"/>
      <c r="L26" s="87"/>
      <c r="M26" s="61"/>
      <c r="N26" s="88">
        <f>IFERROR(IF(O26&lt;25%,AVERAGE(F26:M26),"SANEAR"),0)</f>
        <v>0</v>
      </c>
      <c r="O26" s="89">
        <f>IFERROR(IF(Q26=0,0,R26/Q26),0)</f>
        <v>0</v>
      </c>
      <c r="P26" s="105"/>
      <c r="Q26" s="91">
        <f>IFERROR(IF(F26&lt;0,0,SUM(F26:M26)/COUNTA(F26:M26)),0)</f>
        <v>0</v>
      </c>
      <c r="R26" s="91">
        <f>IFERROR(STDEV(F26,G26,H26,I26,J26,K26,L26,M26),0)</f>
        <v>0</v>
      </c>
      <c r="S26" s="91">
        <f>Q26+R26</f>
        <v>0</v>
      </c>
      <c r="T26" s="91">
        <f>Q26-R26</f>
        <v>0</v>
      </c>
    </row>
    <row r="27" spans="2:20" s="92" customFormat="1" ht="33.75" customHeight="1" x14ac:dyDescent="0.25">
      <c r="B27" s="83"/>
      <c r="C27" s="84"/>
      <c r="D27" s="83"/>
      <c r="E27" s="83"/>
      <c r="F27" s="86"/>
      <c r="G27" s="85"/>
      <c r="H27" s="106"/>
      <c r="I27" s="85"/>
      <c r="J27" s="87"/>
      <c r="K27" s="87"/>
      <c r="L27" s="61"/>
      <c r="M27" s="87"/>
      <c r="N27" s="88">
        <f t="shared" ref="N27:N30" si="2">IFERROR(IF(O27&lt;25%,AVERAGE(F27:M27),"SANEAR"),0)</f>
        <v>0</v>
      </c>
      <c r="O27" s="89">
        <f t="shared" ref="O27:O30" si="3">IFERROR(IF(Q27=0,0,R27/Q27),0)</f>
        <v>0</v>
      </c>
      <c r="P27" s="105"/>
      <c r="Q27" s="91">
        <f t="shared" ref="Q27:Q29" si="4">IFERROR(IF(F28&lt;0,0,SUM(F27:M27)/COUNTA(F27:M27)),0)</f>
        <v>0</v>
      </c>
      <c r="R27" s="91">
        <f t="shared" ref="R27:R30" si="5">IFERROR(STDEV(F27,G27,H27,I27,J27,K27,L27,M27),0)</f>
        <v>0</v>
      </c>
      <c r="S27" s="91">
        <f t="shared" ref="S27:S30" si="6">Q27+R27</f>
        <v>0</v>
      </c>
      <c r="T27" s="91">
        <f t="shared" ref="T27:T30" si="7">Q27-R27</f>
        <v>0</v>
      </c>
    </row>
    <row r="28" spans="2:20" s="92" customFormat="1" ht="33.75" customHeight="1" x14ac:dyDescent="0.2">
      <c r="B28" s="83"/>
      <c r="C28" s="84"/>
      <c r="D28" s="83"/>
      <c r="E28" s="83"/>
      <c r="F28" s="86"/>
      <c r="G28" s="85"/>
      <c r="H28" s="86"/>
      <c r="I28" s="85"/>
      <c r="J28" s="60"/>
      <c r="K28" s="60"/>
      <c r="L28" s="60"/>
      <c r="M28" s="87"/>
      <c r="N28" s="88">
        <f t="shared" si="2"/>
        <v>0</v>
      </c>
      <c r="O28" s="89">
        <f t="shared" si="3"/>
        <v>0</v>
      </c>
      <c r="P28" s="105"/>
      <c r="Q28" s="91">
        <f t="shared" si="4"/>
        <v>0</v>
      </c>
      <c r="R28" s="91">
        <f t="shared" si="5"/>
        <v>0</v>
      </c>
      <c r="S28" s="91">
        <f t="shared" si="6"/>
        <v>0</v>
      </c>
      <c r="T28" s="91">
        <f t="shared" si="7"/>
        <v>0</v>
      </c>
    </row>
    <row r="29" spans="2:20" s="92" customFormat="1" ht="33.75" customHeight="1" x14ac:dyDescent="0.25">
      <c r="B29" s="83"/>
      <c r="C29" s="84"/>
      <c r="D29" s="83"/>
      <c r="E29" s="83"/>
      <c r="F29" s="86"/>
      <c r="G29" s="85"/>
      <c r="H29" s="86"/>
      <c r="I29" s="85"/>
      <c r="J29" s="61"/>
      <c r="K29" s="61"/>
      <c r="L29" s="67"/>
      <c r="M29" s="87"/>
      <c r="N29" s="88">
        <f t="shared" si="2"/>
        <v>0</v>
      </c>
      <c r="O29" s="89">
        <f t="shared" si="3"/>
        <v>0</v>
      </c>
      <c r="P29" s="105"/>
      <c r="Q29" s="91">
        <f t="shared" si="4"/>
        <v>0</v>
      </c>
      <c r="R29" s="91">
        <f t="shared" si="5"/>
        <v>0</v>
      </c>
      <c r="S29" s="91">
        <f t="shared" si="6"/>
        <v>0</v>
      </c>
      <c r="T29" s="91">
        <f t="shared" si="7"/>
        <v>0</v>
      </c>
    </row>
    <row r="30" spans="2:20" s="92" customFormat="1" ht="33.75" customHeight="1" x14ac:dyDescent="0.2">
      <c r="B30" s="83"/>
      <c r="C30" s="84"/>
      <c r="D30" s="83"/>
      <c r="E30" s="83"/>
      <c r="F30" s="86"/>
      <c r="G30" s="85"/>
      <c r="H30" s="86"/>
      <c r="I30" s="85"/>
      <c r="J30" s="60"/>
      <c r="K30" s="60"/>
      <c r="L30" s="71"/>
      <c r="M30" s="87"/>
      <c r="N30" s="88">
        <f t="shared" si="2"/>
        <v>0</v>
      </c>
      <c r="O30" s="89">
        <f t="shared" si="3"/>
        <v>0</v>
      </c>
      <c r="P30" s="105"/>
      <c r="Q30" s="91">
        <f>IFERROR(IF(#REF!&lt;0,0,SUM(F30:M30)/COUNTA(F30:M30)),0)</f>
        <v>0</v>
      </c>
      <c r="R30" s="91">
        <f t="shared" si="5"/>
        <v>0</v>
      </c>
      <c r="S30" s="91">
        <f t="shared" si="6"/>
        <v>0</v>
      </c>
      <c r="T30" s="91">
        <f t="shared" si="7"/>
        <v>0</v>
      </c>
    </row>
    <row r="31" spans="2:20" s="57" customFormat="1" ht="15" x14ac:dyDescent="0.25">
      <c r="B31" s="171" t="s">
        <v>117</v>
      </c>
      <c r="C31" s="172"/>
      <c r="D31" s="172"/>
      <c r="E31" s="173"/>
      <c r="F31" s="55" t="s">
        <v>65</v>
      </c>
      <c r="G31" s="55" t="s">
        <v>66</v>
      </c>
      <c r="H31" s="55" t="s">
        <v>67</v>
      </c>
      <c r="I31" s="55" t="s">
        <v>68</v>
      </c>
      <c r="J31" s="55" t="s">
        <v>69</v>
      </c>
      <c r="K31" s="55" t="s">
        <v>70</v>
      </c>
      <c r="L31" s="55" t="s">
        <v>71</v>
      </c>
      <c r="M31" s="55" t="s">
        <v>72</v>
      </c>
      <c r="N31" s="107"/>
      <c r="O31" s="97"/>
      <c r="P31" s="97"/>
    </row>
    <row r="32" spans="2:20" s="62" customFormat="1" x14ac:dyDescent="0.2">
      <c r="B32" s="174" t="s">
        <v>116</v>
      </c>
      <c r="C32" s="177"/>
      <c r="D32" s="180" t="s">
        <v>75</v>
      </c>
      <c r="E32" s="180"/>
      <c r="F32" s="69"/>
      <c r="G32" s="69"/>
      <c r="H32" s="98"/>
      <c r="I32" s="69"/>
      <c r="J32" s="60"/>
      <c r="K32" s="60"/>
      <c r="L32" s="61"/>
      <c r="M32" s="61"/>
      <c r="N32" s="54"/>
      <c r="O32" s="99"/>
      <c r="P32" s="99"/>
    </row>
    <row r="33" spans="2:20" s="62" customFormat="1" x14ac:dyDescent="0.2">
      <c r="B33" s="175"/>
      <c r="C33" s="177"/>
      <c r="D33" s="182" t="s">
        <v>79</v>
      </c>
      <c r="E33" s="183"/>
      <c r="F33" s="69"/>
      <c r="G33" s="69"/>
      <c r="H33" s="98"/>
      <c r="I33" s="69"/>
      <c r="J33" s="60"/>
      <c r="K33" s="60"/>
      <c r="L33" s="61"/>
      <c r="M33" s="61"/>
      <c r="N33" s="54"/>
      <c r="O33" s="99"/>
      <c r="P33" s="99"/>
    </row>
    <row r="34" spans="2:20" s="62" customFormat="1" x14ac:dyDescent="0.2">
      <c r="B34" s="175"/>
      <c r="C34" s="177"/>
      <c r="D34" s="180" t="s">
        <v>80</v>
      </c>
      <c r="E34" s="180" t="s">
        <v>80</v>
      </c>
      <c r="F34" s="69"/>
      <c r="G34" s="69"/>
      <c r="H34" s="69"/>
      <c r="I34" s="69"/>
      <c r="J34" s="61"/>
      <c r="K34" s="61"/>
      <c r="L34" s="60"/>
      <c r="M34" s="61"/>
      <c r="O34" s="99"/>
      <c r="P34" s="99"/>
    </row>
    <row r="35" spans="2:20" x14ac:dyDescent="0.2">
      <c r="B35" s="175"/>
      <c r="C35" s="177"/>
      <c r="D35" s="180" t="s">
        <v>84</v>
      </c>
      <c r="E35" s="180"/>
      <c r="F35" s="65"/>
      <c r="G35" s="66"/>
      <c r="H35" s="65"/>
      <c r="I35" s="65"/>
      <c r="J35" s="60"/>
      <c r="K35" s="60"/>
      <c r="L35" s="67"/>
      <c r="M35" s="61"/>
      <c r="O35" s="62"/>
      <c r="P35" s="62"/>
    </row>
    <row r="36" spans="2:20" x14ac:dyDescent="0.2">
      <c r="B36" s="175"/>
      <c r="C36" s="177"/>
      <c r="D36" s="181" t="s">
        <v>88</v>
      </c>
      <c r="E36" s="181" t="s">
        <v>88</v>
      </c>
      <c r="F36" s="69"/>
      <c r="G36" s="69"/>
      <c r="H36" s="69"/>
      <c r="I36" s="69"/>
      <c r="J36" s="70"/>
      <c r="K36" s="70"/>
      <c r="L36" s="71"/>
      <c r="M36" s="61"/>
      <c r="O36" s="100"/>
      <c r="P36" s="99"/>
    </row>
    <row r="37" spans="2:20" x14ac:dyDescent="0.2">
      <c r="B37" s="175"/>
      <c r="C37" s="177"/>
      <c r="D37" s="181" t="s">
        <v>92</v>
      </c>
      <c r="E37" s="181" t="s">
        <v>92</v>
      </c>
      <c r="F37" s="101"/>
      <c r="G37" s="101"/>
      <c r="H37" s="101"/>
      <c r="I37" s="101"/>
      <c r="J37" s="75"/>
      <c r="K37" s="75"/>
      <c r="L37" s="75"/>
      <c r="M37" s="61"/>
      <c r="O37" s="102"/>
      <c r="P37" s="102"/>
    </row>
    <row r="38" spans="2:20" x14ac:dyDescent="0.2">
      <c r="B38" s="175"/>
      <c r="C38" s="177"/>
      <c r="D38" s="181" t="s">
        <v>93</v>
      </c>
      <c r="E38" s="181" t="s">
        <v>94</v>
      </c>
      <c r="F38" s="101"/>
      <c r="G38" s="103"/>
      <c r="H38" s="101"/>
      <c r="I38" s="103"/>
      <c r="J38" s="75"/>
      <c r="K38" s="75"/>
      <c r="L38" s="75"/>
      <c r="M38" s="61"/>
      <c r="O38" s="99"/>
      <c r="P38" s="99"/>
    </row>
    <row r="39" spans="2:20" x14ac:dyDescent="0.2">
      <c r="B39" s="176"/>
      <c r="C39" s="177"/>
      <c r="D39" s="181" t="s">
        <v>95</v>
      </c>
      <c r="E39" s="181" t="s">
        <v>94</v>
      </c>
      <c r="F39" s="63">
        <f>IF(F38-F37&lt;0,"-",F38-F37)</f>
        <v>0</v>
      </c>
      <c r="G39" s="63">
        <f>IF(G38-G37&lt;0,"-",G38-G37)</f>
        <v>0</v>
      </c>
      <c r="H39" s="63">
        <f>IF(H38-H37&lt;0,"-",H38-H37)</f>
        <v>0</v>
      </c>
      <c r="I39" s="63">
        <f>IF(I38-I37&lt;0,"-",I38-I37)</f>
        <v>0</v>
      </c>
      <c r="J39" s="60"/>
      <c r="K39" s="60">
        <f t="shared" ref="K39:M39" si="8">IF(K38-K37&lt;0,"-",K38-K37)</f>
        <v>0</v>
      </c>
      <c r="L39" s="60">
        <f t="shared" si="8"/>
        <v>0</v>
      </c>
      <c r="M39" s="60">
        <f t="shared" si="8"/>
        <v>0</v>
      </c>
      <c r="O39" s="104"/>
      <c r="P39" s="104"/>
    </row>
    <row r="40" spans="2:20" s="73" customFormat="1" ht="30" x14ac:dyDescent="0.25">
      <c r="B40" s="76" t="s">
        <v>96</v>
      </c>
      <c r="C40" s="76" t="s">
        <v>97</v>
      </c>
      <c r="D40" s="76" t="s">
        <v>98</v>
      </c>
      <c r="E40" s="76" t="s">
        <v>99</v>
      </c>
      <c r="F40" s="76" t="s">
        <v>100</v>
      </c>
      <c r="G40" s="76" t="s">
        <v>100</v>
      </c>
      <c r="H40" s="76" t="s">
        <v>100</v>
      </c>
      <c r="I40" s="76" t="s">
        <v>100</v>
      </c>
      <c r="J40" s="77"/>
      <c r="K40" s="77"/>
      <c r="L40" s="77"/>
      <c r="M40" s="61"/>
      <c r="N40" s="78" t="s">
        <v>101</v>
      </c>
      <c r="O40" s="79" t="s">
        <v>102</v>
      </c>
      <c r="P40" s="79" t="s">
        <v>103</v>
      </c>
      <c r="Q40" s="80" t="s">
        <v>104</v>
      </c>
      <c r="R40" s="80" t="s">
        <v>105</v>
      </c>
      <c r="S40" s="80" t="s">
        <v>106</v>
      </c>
      <c r="T40" s="81" t="s">
        <v>107</v>
      </c>
    </row>
    <row r="41" spans="2:20" s="92" customFormat="1" ht="33.75" customHeight="1" x14ac:dyDescent="0.25">
      <c r="B41" s="83"/>
      <c r="C41" s="84"/>
      <c r="D41" s="83"/>
      <c r="E41" s="83"/>
      <c r="F41" s="86"/>
      <c r="G41" s="86"/>
      <c r="H41" s="86"/>
      <c r="I41" s="85"/>
      <c r="J41" s="87"/>
      <c r="K41" s="87"/>
      <c r="L41" s="87"/>
      <c r="M41" s="61"/>
      <c r="N41" s="88">
        <f>IFERROR(IF(O41&lt;25%,AVERAGE(F41:M41),"SANEAR"),0)</f>
        <v>0</v>
      </c>
      <c r="O41" s="89">
        <f>IFERROR(IF(Q41=0,0,R41/Q41),0)</f>
        <v>0</v>
      </c>
      <c r="P41" s="105"/>
      <c r="Q41" s="91">
        <f>IFERROR(IF(F41&lt;0,0,SUM(F41:M41)/COUNTA(F41:M41)),0)</f>
        <v>0</v>
      </c>
      <c r="R41" s="91">
        <f>IFERROR(STDEV(F41,G41,H41,I41,J41,K41,L41,M41),0)</f>
        <v>0</v>
      </c>
      <c r="S41" s="91">
        <f>Q41+R41</f>
        <v>0</v>
      </c>
      <c r="T41" s="91">
        <f>Q41-R41</f>
        <v>0</v>
      </c>
    </row>
    <row r="42" spans="2:20" s="92" customFormat="1" ht="33.75" customHeight="1" x14ac:dyDescent="0.25">
      <c r="B42" s="83"/>
      <c r="C42" s="84"/>
      <c r="D42" s="83"/>
      <c r="E42" s="83"/>
      <c r="F42" s="86"/>
      <c r="G42" s="85"/>
      <c r="H42" s="106"/>
      <c r="I42" s="85"/>
      <c r="J42" s="87"/>
      <c r="K42" s="87"/>
      <c r="L42" s="61"/>
      <c r="M42" s="87"/>
      <c r="N42" s="88">
        <f t="shared" ref="N42:N45" si="9">IFERROR(IF(O42&lt;25%,AVERAGE(F42:M42),"SANEAR"),0)</f>
        <v>0</v>
      </c>
      <c r="O42" s="89">
        <f t="shared" ref="O42:O45" si="10">IFERROR(IF(Q42=0,0,R42/Q42),0)</f>
        <v>0</v>
      </c>
      <c r="P42" s="105"/>
      <c r="Q42" s="91">
        <f t="shared" ref="Q42:Q44" si="11">IFERROR(IF(F43&lt;0,0,SUM(F42:M42)/COUNTA(F42:M42)),0)</f>
        <v>0</v>
      </c>
      <c r="R42" s="91">
        <f t="shared" ref="R42:R45" si="12">IFERROR(STDEV(F42,G42,H42,I42,J42,K42,L42,M42),0)</f>
        <v>0</v>
      </c>
      <c r="S42" s="91">
        <f t="shared" ref="S42:S45" si="13">Q42+R42</f>
        <v>0</v>
      </c>
      <c r="T42" s="91">
        <f t="shared" ref="T42:T45" si="14">Q42-R42</f>
        <v>0</v>
      </c>
    </row>
    <row r="43" spans="2:20" s="92" customFormat="1" ht="33.75" customHeight="1" x14ac:dyDescent="0.2">
      <c r="B43" s="83"/>
      <c r="C43" s="84"/>
      <c r="D43" s="83"/>
      <c r="E43" s="83"/>
      <c r="F43" s="86"/>
      <c r="G43" s="85"/>
      <c r="H43" s="86"/>
      <c r="I43" s="85"/>
      <c r="J43" s="60"/>
      <c r="K43" s="60"/>
      <c r="L43" s="60"/>
      <c r="M43" s="87"/>
      <c r="N43" s="88">
        <f t="shared" si="9"/>
        <v>0</v>
      </c>
      <c r="O43" s="89">
        <f t="shared" si="10"/>
        <v>0</v>
      </c>
      <c r="P43" s="105"/>
      <c r="Q43" s="91">
        <f t="shared" si="11"/>
        <v>0</v>
      </c>
      <c r="R43" s="91">
        <f t="shared" si="12"/>
        <v>0</v>
      </c>
      <c r="S43" s="91">
        <f t="shared" si="13"/>
        <v>0</v>
      </c>
      <c r="T43" s="91">
        <f t="shared" si="14"/>
        <v>0</v>
      </c>
    </row>
    <row r="44" spans="2:20" s="92" customFormat="1" ht="33.75" customHeight="1" x14ac:dyDescent="0.25">
      <c r="B44" s="83"/>
      <c r="C44" s="84"/>
      <c r="D44" s="83"/>
      <c r="E44" s="83"/>
      <c r="F44" s="86"/>
      <c r="G44" s="85"/>
      <c r="H44" s="86"/>
      <c r="I44" s="85"/>
      <c r="J44" s="61"/>
      <c r="K44" s="61"/>
      <c r="L44" s="67"/>
      <c r="M44" s="87"/>
      <c r="N44" s="88">
        <f t="shared" si="9"/>
        <v>0</v>
      </c>
      <c r="O44" s="89">
        <f t="shared" si="10"/>
        <v>0</v>
      </c>
      <c r="P44" s="105"/>
      <c r="Q44" s="91">
        <f t="shared" si="11"/>
        <v>0</v>
      </c>
      <c r="R44" s="91">
        <f t="shared" si="12"/>
        <v>0</v>
      </c>
      <c r="S44" s="91">
        <f t="shared" si="13"/>
        <v>0</v>
      </c>
      <c r="T44" s="91">
        <f t="shared" si="14"/>
        <v>0</v>
      </c>
    </row>
    <row r="45" spans="2:20" s="92" customFormat="1" ht="33.75" customHeight="1" x14ac:dyDescent="0.2">
      <c r="B45" s="83"/>
      <c r="C45" s="84"/>
      <c r="D45" s="83"/>
      <c r="E45" s="83"/>
      <c r="F45" s="86"/>
      <c r="G45" s="85"/>
      <c r="H45" s="86"/>
      <c r="I45" s="85"/>
      <c r="J45" s="60"/>
      <c r="K45" s="60"/>
      <c r="L45" s="71"/>
      <c r="M45" s="87"/>
      <c r="N45" s="88">
        <f t="shared" si="9"/>
        <v>0</v>
      </c>
      <c r="O45" s="89">
        <f t="shared" si="10"/>
        <v>0</v>
      </c>
      <c r="P45" s="105"/>
      <c r="Q45" s="91">
        <f>IFERROR(IF(#REF!&lt;0,0,SUM(F45:M45)/COUNTA(F45:M45)),0)</f>
        <v>0</v>
      </c>
      <c r="R45" s="91">
        <f t="shared" si="12"/>
        <v>0</v>
      </c>
      <c r="S45" s="91">
        <f t="shared" si="13"/>
        <v>0</v>
      </c>
      <c r="T45" s="91">
        <f t="shared" si="14"/>
        <v>0</v>
      </c>
    </row>
    <row r="46" spans="2:20" s="57" customFormat="1" ht="15" x14ac:dyDescent="0.25">
      <c r="B46" s="171" t="s">
        <v>118</v>
      </c>
      <c r="C46" s="172"/>
      <c r="D46" s="172"/>
      <c r="E46" s="173"/>
      <c r="F46" s="55" t="s">
        <v>65</v>
      </c>
      <c r="G46" s="55" t="s">
        <v>66</v>
      </c>
      <c r="H46" s="55" t="s">
        <v>67</v>
      </c>
      <c r="I46" s="55" t="s">
        <v>68</v>
      </c>
      <c r="J46" s="55" t="s">
        <v>69</v>
      </c>
      <c r="K46" s="55" t="s">
        <v>70</v>
      </c>
      <c r="L46" s="55" t="s">
        <v>71</v>
      </c>
      <c r="M46" s="55" t="s">
        <v>72</v>
      </c>
      <c r="N46" s="56"/>
      <c r="O46" s="179"/>
      <c r="P46" s="179"/>
      <c r="Q46" s="179"/>
      <c r="R46" s="179"/>
    </row>
    <row r="47" spans="2:20" s="62" customFormat="1" x14ac:dyDescent="0.2">
      <c r="B47" s="174" t="s">
        <v>116</v>
      </c>
      <c r="C47" s="177"/>
      <c r="D47" s="180" t="s">
        <v>75</v>
      </c>
      <c r="E47" s="180"/>
      <c r="F47" s="69"/>
      <c r="G47" s="69"/>
      <c r="H47" s="98"/>
      <c r="I47" s="69"/>
      <c r="J47" s="60"/>
      <c r="K47" s="60"/>
      <c r="L47" s="61"/>
      <c r="M47" s="61"/>
      <c r="N47" s="54"/>
      <c r="O47" s="99"/>
      <c r="P47" s="99"/>
    </row>
    <row r="48" spans="2:20" s="62" customFormat="1" x14ac:dyDescent="0.2">
      <c r="B48" s="175"/>
      <c r="C48" s="177"/>
      <c r="D48" s="182" t="s">
        <v>79</v>
      </c>
      <c r="E48" s="183"/>
      <c r="F48" s="69"/>
      <c r="G48" s="69"/>
      <c r="H48" s="98"/>
      <c r="I48" s="69"/>
      <c r="J48" s="60"/>
      <c r="K48" s="60"/>
      <c r="L48" s="61"/>
      <c r="M48" s="61"/>
      <c r="N48" s="54"/>
      <c r="O48" s="99"/>
      <c r="P48" s="99"/>
    </row>
    <row r="49" spans="2:20" s="62" customFormat="1" x14ac:dyDescent="0.2">
      <c r="B49" s="175"/>
      <c r="C49" s="177"/>
      <c r="D49" s="180" t="s">
        <v>80</v>
      </c>
      <c r="E49" s="180" t="s">
        <v>80</v>
      </c>
      <c r="F49" s="69"/>
      <c r="G49" s="69"/>
      <c r="H49" s="69"/>
      <c r="I49" s="69"/>
      <c r="J49" s="61"/>
      <c r="K49" s="61"/>
      <c r="L49" s="60"/>
      <c r="M49" s="61"/>
      <c r="O49" s="99"/>
      <c r="P49" s="99"/>
    </row>
    <row r="50" spans="2:20" x14ac:dyDescent="0.2">
      <c r="B50" s="175"/>
      <c r="C50" s="177"/>
      <c r="D50" s="180" t="s">
        <v>84</v>
      </c>
      <c r="E50" s="180"/>
      <c r="F50" s="65"/>
      <c r="G50" s="66"/>
      <c r="H50" s="65"/>
      <c r="I50" s="65"/>
      <c r="J50" s="60"/>
      <c r="K50" s="60"/>
      <c r="L50" s="67"/>
      <c r="M50" s="61"/>
      <c r="O50" s="62"/>
      <c r="P50" s="62"/>
    </row>
    <row r="51" spans="2:20" x14ac:dyDescent="0.2">
      <c r="B51" s="175"/>
      <c r="C51" s="177"/>
      <c r="D51" s="181" t="s">
        <v>88</v>
      </c>
      <c r="E51" s="181" t="s">
        <v>88</v>
      </c>
      <c r="F51" s="69"/>
      <c r="G51" s="69"/>
      <c r="H51" s="69"/>
      <c r="I51" s="69"/>
      <c r="J51" s="70"/>
      <c r="K51" s="70"/>
      <c r="L51" s="71"/>
      <c r="M51" s="61"/>
      <c r="O51" s="100"/>
      <c r="P51" s="99"/>
    </row>
    <row r="52" spans="2:20" x14ac:dyDescent="0.2">
      <c r="B52" s="175"/>
      <c r="C52" s="177"/>
      <c r="D52" s="181" t="s">
        <v>92</v>
      </c>
      <c r="E52" s="181" t="s">
        <v>92</v>
      </c>
      <c r="F52" s="101"/>
      <c r="G52" s="101"/>
      <c r="H52" s="101"/>
      <c r="I52" s="101"/>
      <c r="J52" s="75"/>
      <c r="K52" s="75"/>
      <c r="L52" s="75"/>
      <c r="M52" s="61"/>
      <c r="O52" s="102"/>
      <c r="P52" s="102"/>
    </row>
    <row r="53" spans="2:20" x14ac:dyDescent="0.2">
      <c r="B53" s="175"/>
      <c r="C53" s="177"/>
      <c r="D53" s="181" t="s">
        <v>93</v>
      </c>
      <c r="E53" s="181" t="s">
        <v>94</v>
      </c>
      <c r="F53" s="101"/>
      <c r="G53" s="103"/>
      <c r="H53" s="101"/>
      <c r="I53" s="103"/>
      <c r="J53" s="75"/>
      <c r="K53" s="75"/>
      <c r="L53" s="75"/>
      <c r="M53" s="61"/>
      <c r="O53" s="99"/>
      <c r="P53" s="99"/>
    </row>
    <row r="54" spans="2:20" x14ac:dyDescent="0.2">
      <c r="B54" s="176"/>
      <c r="C54" s="177"/>
      <c r="D54" s="181" t="s">
        <v>95</v>
      </c>
      <c r="E54" s="181" t="s">
        <v>94</v>
      </c>
      <c r="F54" s="63">
        <f>IF(F53-F52&lt;0,"-",F53-F52)</f>
        <v>0</v>
      </c>
      <c r="G54" s="63">
        <f>IF(G53-G52&lt;0,"-",G53-G52)</f>
        <v>0</v>
      </c>
      <c r="H54" s="63">
        <f>IF(H53-H52&lt;0,"-",H53-H52)</f>
        <v>0</v>
      </c>
      <c r="I54" s="63">
        <f>IF(I53-I52&lt;0,"-",I53-I52)</f>
        <v>0</v>
      </c>
      <c r="J54" s="60"/>
      <c r="K54" s="60">
        <f t="shared" ref="K54:M54" si="15">IF(K53-K52&lt;0,"-",K53-K52)</f>
        <v>0</v>
      </c>
      <c r="L54" s="60">
        <f t="shared" si="15"/>
        <v>0</v>
      </c>
      <c r="M54" s="60">
        <f t="shared" si="15"/>
        <v>0</v>
      </c>
      <c r="O54" s="104"/>
      <c r="P54" s="104"/>
    </row>
    <row r="55" spans="2:20" s="73" customFormat="1" ht="30" x14ac:dyDescent="0.25">
      <c r="B55" s="76" t="s">
        <v>96</v>
      </c>
      <c r="C55" s="76" t="s">
        <v>97</v>
      </c>
      <c r="D55" s="76" t="s">
        <v>98</v>
      </c>
      <c r="E55" s="76" t="s">
        <v>99</v>
      </c>
      <c r="F55" s="76" t="s">
        <v>100</v>
      </c>
      <c r="G55" s="76" t="s">
        <v>100</v>
      </c>
      <c r="H55" s="76" t="s">
        <v>100</v>
      </c>
      <c r="I55" s="76" t="s">
        <v>100</v>
      </c>
      <c r="J55" s="77"/>
      <c r="K55" s="77"/>
      <c r="L55" s="77"/>
      <c r="M55" s="61"/>
      <c r="N55" s="78" t="s">
        <v>101</v>
      </c>
      <c r="O55" s="79" t="s">
        <v>102</v>
      </c>
      <c r="P55" s="79" t="s">
        <v>103</v>
      </c>
      <c r="Q55" s="80" t="s">
        <v>104</v>
      </c>
      <c r="R55" s="80" t="s">
        <v>105</v>
      </c>
      <c r="S55" s="80" t="s">
        <v>106</v>
      </c>
      <c r="T55" s="81" t="s">
        <v>107</v>
      </c>
    </row>
    <row r="56" spans="2:20" s="92" customFormat="1" ht="33.75" customHeight="1" x14ac:dyDescent="0.25">
      <c r="B56" s="83"/>
      <c r="C56" s="84"/>
      <c r="D56" s="83"/>
      <c r="E56" s="83"/>
      <c r="F56" s="86"/>
      <c r="G56" s="86"/>
      <c r="H56" s="86"/>
      <c r="I56" s="85"/>
      <c r="J56" s="87"/>
      <c r="K56" s="87"/>
      <c r="L56" s="87"/>
      <c r="M56" s="61"/>
      <c r="N56" s="88">
        <f>IFERROR(IF(O56&lt;25%,AVERAGE(F56:M56),"SANEAR"),0)</f>
        <v>0</v>
      </c>
      <c r="O56" s="89">
        <f>IFERROR(IF(Q56=0,0,R56/Q56),0)</f>
        <v>0</v>
      </c>
      <c r="P56" s="105"/>
      <c r="Q56" s="91">
        <f>IFERROR(IF(F56&lt;0,0,SUM(F56:M56)/COUNTA(F56:M56)),0)</f>
        <v>0</v>
      </c>
      <c r="R56" s="91">
        <f>IFERROR(STDEV(F56,G56,H56,I56,J56,K56,L56,M56),0)</f>
        <v>0</v>
      </c>
      <c r="S56" s="91">
        <f>Q56+R56</f>
        <v>0</v>
      </c>
      <c r="T56" s="91">
        <f>Q56-R56</f>
        <v>0</v>
      </c>
    </row>
    <row r="57" spans="2:20" s="92" customFormat="1" ht="33.75" customHeight="1" x14ac:dyDescent="0.25">
      <c r="B57" s="83"/>
      <c r="C57" s="84"/>
      <c r="D57" s="83"/>
      <c r="E57" s="83"/>
      <c r="F57" s="86"/>
      <c r="G57" s="85"/>
      <c r="H57" s="106"/>
      <c r="I57" s="85"/>
      <c r="J57" s="87"/>
      <c r="K57" s="87"/>
      <c r="L57" s="61"/>
      <c r="M57" s="87"/>
      <c r="N57" s="88">
        <f t="shared" ref="N57:N60" si="16">IFERROR(IF(O57&lt;25%,AVERAGE(F57:M57),"SANEAR"),0)</f>
        <v>0</v>
      </c>
      <c r="O57" s="89">
        <f t="shared" ref="O57:O60" si="17">IFERROR(IF(Q57=0,0,R57/Q57),0)</f>
        <v>0</v>
      </c>
      <c r="P57" s="105"/>
      <c r="Q57" s="91">
        <f t="shared" ref="Q57:Q59" si="18">IFERROR(IF(F58&lt;0,0,SUM(F57:M57)/COUNTA(F57:M57)),0)</f>
        <v>0</v>
      </c>
      <c r="R57" s="91">
        <f t="shared" ref="R57:R60" si="19">IFERROR(STDEV(F57,G57,H57,I57,J57,K57,L57,M57),0)</f>
        <v>0</v>
      </c>
      <c r="S57" s="91">
        <f t="shared" ref="S57:S60" si="20">Q57+R57</f>
        <v>0</v>
      </c>
      <c r="T57" s="91">
        <f t="shared" ref="T57:T60" si="21">Q57-R57</f>
        <v>0</v>
      </c>
    </row>
    <row r="58" spans="2:20" s="92" customFormat="1" ht="33.75" customHeight="1" x14ac:dyDescent="0.2">
      <c r="B58" s="83"/>
      <c r="C58" s="84"/>
      <c r="D58" s="83"/>
      <c r="E58" s="83"/>
      <c r="F58" s="86"/>
      <c r="G58" s="85"/>
      <c r="H58" s="86"/>
      <c r="I58" s="85"/>
      <c r="J58" s="60"/>
      <c r="K58" s="60"/>
      <c r="L58" s="60"/>
      <c r="M58" s="87"/>
      <c r="N58" s="88">
        <f t="shared" si="16"/>
        <v>0</v>
      </c>
      <c r="O58" s="89">
        <f t="shared" si="17"/>
        <v>0</v>
      </c>
      <c r="P58" s="105"/>
      <c r="Q58" s="91">
        <f t="shared" si="18"/>
        <v>0</v>
      </c>
      <c r="R58" s="91">
        <f t="shared" si="19"/>
        <v>0</v>
      </c>
      <c r="S58" s="91">
        <f t="shared" si="20"/>
        <v>0</v>
      </c>
      <c r="T58" s="91">
        <f t="shared" si="21"/>
        <v>0</v>
      </c>
    </row>
    <row r="59" spans="2:20" s="92" customFormat="1" ht="33.75" customHeight="1" x14ac:dyDescent="0.25">
      <c r="B59" s="83"/>
      <c r="C59" s="84"/>
      <c r="D59" s="83"/>
      <c r="E59" s="83"/>
      <c r="F59" s="86"/>
      <c r="G59" s="85"/>
      <c r="H59" s="86"/>
      <c r="I59" s="85"/>
      <c r="J59" s="61"/>
      <c r="K59" s="61"/>
      <c r="L59" s="67"/>
      <c r="M59" s="87"/>
      <c r="N59" s="88">
        <f t="shared" si="16"/>
        <v>0</v>
      </c>
      <c r="O59" s="89">
        <f t="shared" si="17"/>
        <v>0</v>
      </c>
      <c r="P59" s="105"/>
      <c r="Q59" s="91">
        <f t="shared" si="18"/>
        <v>0</v>
      </c>
      <c r="R59" s="91">
        <f t="shared" si="19"/>
        <v>0</v>
      </c>
      <c r="S59" s="91">
        <f t="shared" si="20"/>
        <v>0</v>
      </c>
      <c r="T59" s="91">
        <f t="shared" si="21"/>
        <v>0</v>
      </c>
    </row>
    <row r="60" spans="2:20" s="92" customFormat="1" ht="33.75" customHeight="1" x14ac:dyDescent="0.2">
      <c r="B60" s="83"/>
      <c r="C60" s="84"/>
      <c r="D60" s="83"/>
      <c r="E60" s="83"/>
      <c r="F60" s="86"/>
      <c r="G60" s="85"/>
      <c r="H60" s="86"/>
      <c r="I60" s="85"/>
      <c r="J60" s="60"/>
      <c r="K60" s="60"/>
      <c r="L60" s="71"/>
      <c r="M60" s="87"/>
      <c r="N60" s="88">
        <f t="shared" si="16"/>
        <v>0</v>
      </c>
      <c r="O60" s="89">
        <f t="shared" si="17"/>
        <v>0</v>
      </c>
      <c r="P60" s="105"/>
      <c r="Q60" s="91">
        <f>IFERROR(IF(#REF!&lt;0,0,SUM(F60:M60)/COUNTA(F60:M60)),0)</f>
        <v>0</v>
      </c>
      <c r="R60" s="91">
        <f t="shared" si="19"/>
        <v>0</v>
      </c>
      <c r="S60" s="91">
        <f t="shared" si="20"/>
        <v>0</v>
      </c>
      <c r="T60" s="91">
        <f t="shared" si="21"/>
        <v>0</v>
      </c>
    </row>
    <row r="61" spans="2:20" s="57" customFormat="1" ht="15" x14ac:dyDescent="0.25">
      <c r="B61" s="171" t="s">
        <v>119</v>
      </c>
      <c r="C61" s="172"/>
      <c r="D61" s="172"/>
      <c r="E61" s="173"/>
      <c r="F61" s="55" t="s">
        <v>65</v>
      </c>
      <c r="G61" s="55" t="s">
        <v>66</v>
      </c>
      <c r="H61" s="55" t="s">
        <v>67</v>
      </c>
      <c r="I61" s="55" t="s">
        <v>68</v>
      </c>
      <c r="J61" s="55" t="s">
        <v>69</v>
      </c>
      <c r="K61" s="55" t="s">
        <v>70</v>
      </c>
      <c r="L61" s="55" t="s">
        <v>71</v>
      </c>
      <c r="M61" s="55" t="s">
        <v>72</v>
      </c>
      <c r="N61" s="56"/>
      <c r="O61" s="179"/>
      <c r="P61" s="179"/>
      <c r="Q61" s="179"/>
      <c r="R61" s="179"/>
    </row>
    <row r="62" spans="2:20" s="62" customFormat="1" x14ac:dyDescent="0.2">
      <c r="B62" s="174" t="s">
        <v>116</v>
      </c>
      <c r="C62" s="177"/>
      <c r="D62" s="180" t="s">
        <v>75</v>
      </c>
      <c r="E62" s="180"/>
      <c r="F62" s="69"/>
      <c r="G62" s="69"/>
      <c r="H62" s="98"/>
      <c r="I62" s="69"/>
      <c r="J62" s="60"/>
      <c r="K62" s="60"/>
      <c r="L62" s="61"/>
      <c r="M62" s="61"/>
      <c r="N62" s="54"/>
      <c r="O62" s="99"/>
      <c r="P62" s="99"/>
    </row>
    <row r="63" spans="2:20" s="62" customFormat="1" x14ac:dyDescent="0.2">
      <c r="B63" s="175"/>
      <c r="C63" s="177"/>
      <c r="D63" s="182" t="s">
        <v>79</v>
      </c>
      <c r="E63" s="183"/>
      <c r="F63" s="69"/>
      <c r="G63" s="69"/>
      <c r="H63" s="98"/>
      <c r="I63" s="69"/>
      <c r="J63" s="60"/>
      <c r="K63" s="60"/>
      <c r="L63" s="61"/>
      <c r="M63" s="61"/>
      <c r="N63" s="54"/>
      <c r="O63" s="99"/>
      <c r="P63" s="99"/>
    </row>
    <row r="64" spans="2:20" s="62" customFormat="1" x14ac:dyDescent="0.2">
      <c r="B64" s="175"/>
      <c r="C64" s="177"/>
      <c r="D64" s="180" t="s">
        <v>80</v>
      </c>
      <c r="E64" s="180" t="s">
        <v>80</v>
      </c>
      <c r="F64" s="69"/>
      <c r="G64" s="69"/>
      <c r="H64" s="69"/>
      <c r="I64" s="69"/>
      <c r="J64" s="61"/>
      <c r="K64" s="61"/>
      <c r="L64" s="60"/>
      <c r="M64" s="61"/>
      <c r="O64" s="99"/>
      <c r="P64" s="99"/>
    </row>
    <row r="65" spans="2:20" x14ac:dyDescent="0.2">
      <c r="B65" s="175"/>
      <c r="C65" s="177"/>
      <c r="D65" s="180" t="s">
        <v>84</v>
      </c>
      <c r="E65" s="180"/>
      <c r="F65" s="65"/>
      <c r="G65" s="66"/>
      <c r="H65" s="65"/>
      <c r="I65" s="65"/>
      <c r="J65" s="60"/>
      <c r="K65" s="60"/>
      <c r="L65" s="67"/>
      <c r="M65" s="61"/>
      <c r="O65" s="62"/>
      <c r="P65" s="62"/>
    </row>
    <row r="66" spans="2:20" x14ac:dyDescent="0.2">
      <c r="B66" s="175"/>
      <c r="C66" s="177"/>
      <c r="D66" s="181" t="s">
        <v>88</v>
      </c>
      <c r="E66" s="181" t="s">
        <v>88</v>
      </c>
      <c r="F66" s="69"/>
      <c r="G66" s="69"/>
      <c r="H66" s="69"/>
      <c r="I66" s="69"/>
      <c r="J66" s="70"/>
      <c r="K66" s="70"/>
      <c r="L66" s="71"/>
      <c r="M66" s="61"/>
      <c r="O66" s="100"/>
      <c r="P66" s="99"/>
    </row>
    <row r="67" spans="2:20" x14ac:dyDescent="0.2">
      <c r="B67" s="175"/>
      <c r="C67" s="177"/>
      <c r="D67" s="181" t="s">
        <v>92</v>
      </c>
      <c r="E67" s="181" t="s">
        <v>92</v>
      </c>
      <c r="F67" s="101"/>
      <c r="G67" s="101"/>
      <c r="H67" s="101"/>
      <c r="I67" s="101"/>
      <c r="J67" s="75"/>
      <c r="K67" s="75"/>
      <c r="L67" s="75"/>
      <c r="M67" s="61"/>
      <c r="O67" s="102"/>
      <c r="P67" s="102"/>
    </row>
    <row r="68" spans="2:20" x14ac:dyDescent="0.2">
      <c r="B68" s="175"/>
      <c r="C68" s="177"/>
      <c r="D68" s="181" t="s">
        <v>93</v>
      </c>
      <c r="E68" s="181" t="s">
        <v>94</v>
      </c>
      <c r="F68" s="101"/>
      <c r="G68" s="103"/>
      <c r="H68" s="101"/>
      <c r="I68" s="103"/>
      <c r="J68" s="75"/>
      <c r="K68" s="75"/>
      <c r="L68" s="75"/>
      <c r="M68" s="61"/>
      <c r="O68" s="99"/>
      <c r="P68" s="99"/>
    </row>
    <row r="69" spans="2:20" x14ac:dyDescent="0.2">
      <c r="B69" s="176"/>
      <c r="C69" s="177"/>
      <c r="D69" s="181" t="s">
        <v>95</v>
      </c>
      <c r="E69" s="181" t="s">
        <v>94</v>
      </c>
      <c r="F69" s="63">
        <f>IF(F68-F67&lt;0,"-",F68-F67)</f>
        <v>0</v>
      </c>
      <c r="G69" s="63">
        <f>IF(G68-G67&lt;0,"-",G68-G67)</f>
        <v>0</v>
      </c>
      <c r="H69" s="63">
        <f>IF(H68-H67&lt;0,"-",H68-H67)</f>
        <v>0</v>
      </c>
      <c r="I69" s="63">
        <f>IF(I68-I67&lt;0,"-",I68-I67)</f>
        <v>0</v>
      </c>
      <c r="J69" s="60"/>
      <c r="K69" s="60">
        <f t="shared" ref="K69:M69" si="22">IF(K68-K67&lt;0,"-",K68-K67)</f>
        <v>0</v>
      </c>
      <c r="L69" s="60">
        <f t="shared" si="22"/>
        <v>0</v>
      </c>
      <c r="M69" s="60">
        <f t="shared" si="22"/>
        <v>0</v>
      </c>
      <c r="O69" s="104"/>
      <c r="P69" s="104"/>
    </row>
    <row r="70" spans="2:20" s="73" customFormat="1" ht="30" x14ac:dyDescent="0.25">
      <c r="B70" s="76" t="s">
        <v>96</v>
      </c>
      <c r="C70" s="76" t="s">
        <v>97</v>
      </c>
      <c r="D70" s="76" t="s">
        <v>98</v>
      </c>
      <c r="E70" s="76" t="s">
        <v>99</v>
      </c>
      <c r="F70" s="76" t="s">
        <v>100</v>
      </c>
      <c r="G70" s="76" t="s">
        <v>100</v>
      </c>
      <c r="H70" s="76" t="s">
        <v>100</v>
      </c>
      <c r="I70" s="76" t="s">
        <v>100</v>
      </c>
      <c r="J70" s="77"/>
      <c r="K70" s="77"/>
      <c r="L70" s="77"/>
      <c r="M70" s="61"/>
      <c r="N70" s="78" t="s">
        <v>101</v>
      </c>
      <c r="O70" s="79" t="s">
        <v>102</v>
      </c>
      <c r="P70" s="79" t="s">
        <v>103</v>
      </c>
      <c r="Q70" s="80" t="s">
        <v>104</v>
      </c>
      <c r="R70" s="80" t="s">
        <v>105</v>
      </c>
      <c r="S70" s="80" t="s">
        <v>106</v>
      </c>
      <c r="T70" s="81" t="s">
        <v>107</v>
      </c>
    </row>
    <row r="71" spans="2:20" s="92" customFormat="1" ht="33.75" customHeight="1" x14ac:dyDescent="0.25">
      <c r="B71" s="83"/>
      <c r="C71" s="84"/>
      <c r="D71" s="83"/>
      <c r="E71" s="83"/>
      <c r="F71" s="86"/>
      <c r="G71" s="86"/>
      <c r="H71" s="86"/>
      <c r="I71" s="85"/>
      <c r="J71" s="87"/>
      <c r="K71" s="87"/>
      <c r="L71" s="87"/>
      <c r="M71" s="61"/>
      <c r="N71" s="88">
        <f>IFERROR(IF(O71&lt;25%,AVERAGE(F71:M71),"SANEAR"),0)</f>
        <v>0</v>
      </c>
      <c r="O71" s="89">
        <f>IFERROR(IF(Q71=0,0,R71/Q71),0)</f>
        <v>0</v>
      </c>
      <c r="P71" s="105"/>
      <c r="Q71" s="91">
        <f>IFERROR(IF(F71&lt;0,0,SUM(F71:M71)/COUNTA(F71:M71)),0)</f>
        <v>0</v>
      </c>
      <c r="R71" s="91">
        <f>IFERROR(STDEV(F71,G71,H71,I71,J71,K71,L71,M71),0)</f>
        <v>0</v>
      </c>
      <c r="S71" s="91">
        <f>Q71+R71</f>
        <v>0</v>
      </c>
      <c r="T71" s="91">
        <f>Q71-R71</f>
        <v>0</v>
      </c>
    </row>
    <row r="72" spans="2:20" s="92" customFormat="1" ht="33.75" customHeight="1" x14ac:dyDescent="0.25">
      <c r="B72" s="83"/>
      <c r="C72" s="84"/>
      <c r="D72" s="83"/>
      <c r="E72" s="83"/>
      <c r="F72" s="86"/>
      <c r="G72" s="85"/>
      <c r="H72" s="106"/>
      <c r="I72" s="85"/>
      <c r="J72" s="87"/>
      <c r="K72" s="87"/>
      <c r="L72" s="61"/>
      <c r="M72" s="87"/>
      <c r="N72" s="88">
        <f t="shared" ref="N72:N75" si="23">IFERROR(IF(O72&lt;25%,AVERAGE(F72:M72),"SANEAR"),0)</f>
        <v>0</v>
      </c>
      <c r="O72" s="89">
        <f t="shared" ref="O72:O75" si="24">IFERROR(IF(Q72=0,0,R72/Q72),0)</f>
        <v>0</v>
      </c>
      <c r="P72" s="105"/>
      <c r="Q72" s="91">
        <f t="shared" ref="Q72:Q74" si="25">IFERROR(IF(F73&lt;0,0,SUM(F72:M72)/COUNTA(F72:M72)),0)</f>
        <v>0</v>
      </c>
      <c r="R72" s="91">
        <f t="shared" ref="R72:R75" si="26">IFERROR(STDEV(F72,G72,H72,I72,J72,K72,L72,M72),0)</f>
        <v>0</v>
      </c>
      <c r="S72" s="91">
        <f t="shared" ref="S72:S75" si="27">Q72+R72</f>
        <v>0</v>
      </c>
      <c r="T72" s="91">
        <f t="shared" ref="T72:T75" si="28">Q72-R72</f>
        <v>0</v>
      </c>
    </row>
    <row r="73" spans="2:20" s="92" customFormat="1" ht="33.75" customHeight="1" x14ac:dyDescent="0.2">
      <c r="B73" s="83"/>
      <c r="C73" s="84"/>
      <c r="D73" s="83"/>
      <c r="E73" s="83"/>
      <c r="F73" s="86"/>
      <c r="G73" s="85"/>
      <c r="H73" s="86"/>
      <c r="I73" s="85"/>
      <c r="J73" s="60"/>
      <c r="K73" s="60"/>
      <c r="L73" s="60"/>
      <c r="M73" s="87"/>
      <c r="N73" s="88">
        <f t="shared" si="23"/>
        <v>0</v>
      </c>
      <c r="O73" s="89">
        <f t="shared" si="24"/>
        <v>0</v>
      </c>
      <c r="P73" s="105"/>
      <c r="Q73" s="91">
        <f t="shared" si="25"/>
        <v>0</v>
      </c>
      <c r="R73" s="91">
        <f t="shared" si="26"/>
        <v>0</v>
      </c>
      <c r="S73" s="91">
        <f t="shared" si="27"/>
        <v>0</v>
      </c>
      <c r="T73" s="91">
        <f t="shared" si="28"/>
        <v>0</v>
      </c>
    </row>
    <row r="74" spans="2:20" s="92" customFormat="1" ht="33.75" customHeight="1" x14ac:dyDescent="0.25">
      <c r="B74" s="83"/>
      <c r="C74" s="84"/>
      <c r="D74" s="83"/>
      <c r="E74" s="83"/>
      <c r="F74" s="86"/>
      <c r="G74" s="85"/>
      <c r="H74" s="86"/>
      <c r="I74" s="85"/>
      <c r="J74" s="61"/>
      <c r="K74" s="61"/>
      <c r="L74" s="67"/>
      <c r="M74" s="87"/>
      <c r="N74" s="88">
        <f t="shared" si="23"/>
        <v>0</v>
      </c>
      <c r="O74" s="89">
        <f t="shared" si="24"/>
        <v>0</v>
      </c>
      <c r="P74" s="105"/>
      <c r="Q74" s="91">
        <f t="shared" si="25"/>
        <v>0</v>
      </c>
      <c r="R74" s="91">
        <f t="shared" si="26"/>
        <v>0</v>
      </c>
      <c r="S74" s="91">
        <f t="shared" si="27"/>
        <v>0</v>
      </c>
      <c r="T74" s="91">
        <f t="shared" si="28"/>
        <v>0</v>
      </c>
    </row>
    <row r="75" spans="2:20" s="92" customFormat="1" ht="33.75" customHeight="1" x14ac:dyDescent="0.2">
      <c r="B75" s="83"/>
      <c r="C75" s="84"/>
      <c r="D75" s="83"/>
      <c r="E75" s="83"/>
      <c r="F75" s="86"/>
      <c r="G75" s="85"/>
      <c r="H75" s="86"/>
      <c r="I75" s="85"/>
      <c r="J75" s="60"/>
      <c r="K75" s="60"/>
      <c r="L75" s="71"/>
      <c r="M75" s="87"/>
      <c r="N75" s="88">
        <f t="shared" si="23"/>
        <v>0</v>
      </c>
      <c r="O75" s="89">
        <f t="shared" si="24"/>
        <v>0</v>
      </c>
      <c r="P75" s="105"/>
      <c r="Q75" s="91">
        <f>IFERROR(IF(#REF!&lt;0,0,SUM(F75:M75)/COUNTA(F75:M75)),0)</f>
        <v>0</v>
      </c>
      <c r="R75" s="91">
        <f t="shared" si="26"/>
        <v>0</v>
      </c>
      <c r="S75" s="91">
        <f t="shared" si="27"/>
        <v>0</v>
      </c>
      <c r="T75" s="91">
        <f t="shared" si="28"/>
        <v>0</v>
      </c>
    </row>
    <row r="76" spans="2:20" s="57" customFormat="1" ht="15" x14ac:dyDescent="0.25">
      <c r="B76" s="171" t="s">
        <v>120</v>
      </c>
      <c r="C76" s="172"/>
      <c r="D76" s="172"/>
      <c r="E76" s="173"/>
      <c r="F76" s="55" t="s">
        <v>65</v>
      </c>
      <c r="G76" s="55" t="s">
        <v>66</v>
      </c>
      <c r="H76" s="55" t="s">
        <v>67</v>
      </c>
      <c r="I76" s="55" t="s">
        <v>68</v>
      </c>
      <c r="J76" s="55" t="s">
        <v>69</v>
      </c>
      <c r="K76" s="55" t="s">
        <v>70</v>
      </c>
      <c r="L76" s="55" t="s">
        <v>71</v>
      </c>
      <c r="M76" s="55" t="s">
        <v>72</v>
      </c>
      <c r="N76" s="56"/>
      <c r="O76" s="179"/>
      <c r="P76" s="179"/>
      <c r="Q76" s="179"/>
      <c r="R76" s="179"/>
    </row>
    <row r="77" spans="2:20" s="62" customFormat="1" x14ac:dyDescent="0.2">
      <c r="B77" s="174" t="s">
        <v>116</v>
      </c>
      <c r="C77" s="177"/>
      <c r="D77" s="180" t="s">
        <v>75</v>
      </c>
      <c r="E77" s="180"/>
      <c r="F77" s="69"/>
      <c r="G77" s="69"/>
      <c r="H77" s="98"/>
      <c r="I77" s="69"/>
      <c r="J77" s="60"/>
      <c r="K77" s="60"/>
      <c r="L77" s="61"/>
      <c r="M77" s="61"/>
      <c r="N77" s="54"/>
      <c r="O77" s="99"/>
      <c r="P77" s="99"/>
    </row>
    <row r="78" spans="2:20" s="62" customFormat="1" x14ac:dyDescent="0.2">
      <c r="B78" s="175"/>
      <c r="C78" s="177"/>
      <c r="D78" s="182" t="s">
        <v>79</v>
      </c>
      <c r="E78" s="183"/>
      <c r="F78" s="69"/>
      <c r="G78" s="69"/>
      <c r="H78" s="98"/>
      <c r="I78" s="69"/>
      <c r="J78" s="60"/>
      <c r="K78" s="60"/>
      <c r="L78" s="61"/>
      <c r="M78" s="61"/>
      <c r="N78" s="54"/>
      <c r="O78" s="99"/>
      <c r="P78" s="99"/>
    </row>
    <row r="79" spans="2:20" s="62" customFormat="1" x14ac:dyDescent="0.2">
      <c r="B79" s="175"/>
      <c r="C79" s="177"/>
      <c r="D79" s="180" t="s">
        <v>80</v>
      </c>
      <c r="E79" s="180" t="s">
        <v>80</v>
      </c>
      <c r="F79" s="69"/>
      <c r="G79" s="69"/>
      <c r="H79" s="69"/>
      <c r="I79" s="69"/>
      <c r="J79" s="61"/>
      <c r="K79" s="61"/>
      <c r="L79" s="60"/>
      <c r="M79" s="61"/>
      <c r="O79" s="99"/>
      <c r="P79" s="99"/>
    </row>
    <row r="80" spans="2:20" x14ac:dyDescent="0.2">
      <c r="B80" s="175"/>
      <c r="C80" s="177"/>
      <c r="D80" s="180" t="s">
        <v>84</v>
      </c>
      <c r="E80" s="180"/>
      <c r="F80" s="65"/>
      <c r="G80" s="66"/>
      <c r="H80" s="65"/>
      <c r="I80" s="65"/>
      <c r="J80" s="60"/>
      <c r="K80" s="60"/>
      <c r="L80" s="67"/>
      <c r="M80" s="61"/>
      <c r="O80" s="62"/>
      <c r="P80" s="62"/>
    </row>
    <row r="81" spans="2:20" x14ac:dyDescent="0.2">
      <c r="B81" s="175"/>
      <c r="C81" s="177"/>
      <c r="D81" s="181" t="s">
        <v>88</v>
      </c>
      <c r="E81" s="181" t="s">
        <v>88</v>
      </c>
      <c r="F81" s="69"/>
      <c r="G81" s="69"/>
      <c r="H81" s="69"/>
      <c r="I81" s="69"/>
      <c r="J81" s="70"/>
      <c r="K81" s="70"/>
      <c r="L81" s="71"/>
      <c r="M81" s="61"/>
      <c r="O81" s="100"/>
      <c r="P81" s="99"/>
    </row>
    <row r="82" spans="2:20" x14ac:dyDescent="0.2">
      <c r="B82" s="175"/>
      <c r="C82" s="177"/>
      <c r="D82" s="181" t="s">
        <v>92</v>
      </c>
      <c r="E82" s="181" t="s">
        <v>92</v>
      </c>
      <c r="F82" s="101"/>
      <c r="G82" s="101"/>
      <c r="H82" s="101"/>
      <c r="I82" s="101"/>
      <c r="J82" s="75"/>
      <c r="K82" s="75"/>
      <c r="L82" s="75"/>
      <c r="M82" s="61"/>
      <c r="O82" s="102"/>
      <c r="P82" s="102"/>
    </row>
    <row r="83" spans="2:20" x14ac:dyDescent="0.2">
      <c r="B83" s="175"/>
      <c r="C83" s="177"/>
      <c r="D83" s="181" t="s">
        <v>93</v>
      </c>
      <c r="E83" s="181" t="s">
        <v>94</v>
      </c>
      <c r="F83" s="101"/>
      <c r="G83" s="103"/>
      <c r="H83" s="101"/>
      <c r="I83" s="103"/>
      <c r="J83" s="75"/>
      <c r="K83" s="75"/>
      <c r="L83" s="75"/>
      <c r="M83" s="61"/>
      <c r="O83" s="99"/>
      <c r="P83" s="99"/>
    </row>
    <row r="84" spans="2:20" x14ac:dyDescent="0.2">
      <c r="B84" s="176"/>
      <c r="C84" s="177"/>
      <c r="D84" s="181" t="s">
        <v>95</v>
      </c>
      <c r="E84" s="181" t="s">
        <v>94</v>
      </c>
      <c r="F84" s="63">
        <f>IF(F83-F82&lt;0,"-",F83-F82)</f>
        <v>0</v>
      </c>
      <c r="G84" s="63">
        <f>IF(G83-G82&lt;0,"-",G83-G82)</f>
        <v>0</v>
      </c>
      <c r="H84" s="63">
        <f>IF(H83-H82&lt;0,"-",H83-H82)</f>
        <v>0</v>
      </c>
      <c r="I84" s="63">
        <f>IF(I83-I82&lt;0,"-",I83-I82)</f>
        <v>0</v>
      </c>
      <c r="J84" s="60"/>
      <c r="K84" s="60">
        <f t="shared" ref="K84:M84" si="29">IF(K83-K82&lt;0,"-",K83-K82)</f>
        <v>0</v>
      </c>
      <c r="L84" s="60">
        <f t="shared" si="29"/>
        <v>0</v>
      </c>
      <c r="M84" s="60">
        <f t="shared" si="29"/>
        <v>0</v>
      </c>
      <c r="O84" s="104"/>
      <c r="P84" s="104"/>
    </row>
    <row r="85" spans="2:20" s="73" customFormat="1" ht="30" x14ac:dyDescent="0.25">
      <c r="B85" s="76" t="s">
        <v>96</v>
      </c>
      <c r="C85" s="76" t="s">
        <v>97</v>
      </c>
      <c r="D85" s="76" t="s">
        <v>98</v>
      </c>
      <c r="E85" s="76" t="s">
        <v>99</v>
      </c>
      <c r="F85" s="76" t="s">
        <v>100</v>
      </c>
      <c r="G85" s="76" t="s">
        <v>100</v>
      </c>
      <c r="H85" s="76" t="s">
        <v>100</v>
      </c>
      <c r="I85" s="76" t="s">
        <v>100</v>
      </c>
      <c r="J85" s="77"/>
      <c r="K85" s="77"/>
      <c r="L85" s="77"/>
      <c r="M85" s="61"/>
      <c r="N85" s="78" t="s">
        <v>101</v>
      </c>
      <c r="O85" s="79" t="s">
        <v>102</v>
      </c>
      <c r="P85" s="79" t="s">
        <v>103</v>
      </c>
      <c r="Q85" s="80" t="s">
        <v>104</v>
      </c>
      <c r="R85" s="80" t="s">
        <v>105</v>
      </c>
      <c r="S85" s="80" t="s">
        <v>106</v>
      </c>
      <c r="T85" s="81" t="s">
        <v>107</v>
      </c>
    </row>
    <row r="86" spans="2:20" s="92" customFormat="1" ht="33.75" customHeight="1" x14ac:dyDescent="0.25">
      <c r="B86" s="83"/>
      <c r="C86" s="84"/>
      <c r="D86" s="83"/>
      <c r="E86" s="83"/>
      <c r="F86" s="86"/>
      <c r="G86" s="86"/>
      <c r="H86" s="86"/>
      <c r="I86" s="85"/>
      <c r="J86" s="87"/>
      <c r="K86" s="87"/>
      <c r="L86" s="87"/>
      <c r="M86" s="61"/>
      <c r="N86" s="88">
        <f>IFERROR(IF(O86&lt;25%,AVERAGE(F86:M86),"SANEAR"),0)</f>
        <v>0</v>
      </c>
      <c r="O86" s="89">
        <f>IFERROR(IF(Q86=0,0,R86/Q86),0)</f>
        <v>0</v>
      </c>
      <c r="P86" s="105"/>
      <c r="Q86" s="91">
        <f>IFERROR(IF(F86&lt;0,0,SUM(F86:M86)/COUNTA(F86:M86)),0)</f>
        <v>0</v>
      </c>
      <c r="R86" s="91">
        <f>IFERROR(STDEV(F86,G86,H86,I86,J86,K86,L86,M86),0)</f>
        <v>0</v>
      </c>
      <c r="S86" s="91">
        <f>Q86+R86</f>
        <v>0</v>
      </c>
      <c r="T86" s="91">
        <f>Q86-R86</f>
        <v>0</v>
      </c>
    </row>
    <row r="87" spans="2:20" s="92" customFormat="1" ht="33.75" customHeight="1" x14ac:dyDescent="0.25">
      <c r="B87" s="83"/>
      <c r="C87" s="84"/>
      <c r="D87" s="83"/>
      <c r="E87" s="83"/>
      <c r="F87" s="86"/>
      <c r="G87" s="85"/>
      <c r="H87" s="106"/>
      <c r="I87" s="85"/>
      <c r="J87" s="87"/>
      <c r="K87" s="87"/>
      <c r="L87" s="61"/>
      <c r="M87" s="87"/>
      <c r="N87" s="88">
        <f t="shared" ref="N87:N90" si="30">IFERROR(IF(O87&lt;25%,AVERAGE(F87:M87),"SANEAR"),0)</f>
        <v>0</v>
      </c>
      <c r="O87" s="89">
        <f t="shared" ref="O87:O90" si="31">IFERROR(IF(Q87=0,0,R87/Q87),0)</f>
        <v>0</v>
      </c>
      <c r="P87" s="105"/>
      <c r="Q87" s="91">
        <f t="shared" ref="Q87:Q89" si="32">IFERROR(IF(F88&lt;0,0,SUM(F87:M87)/COUNTA(F87:M87)),0)</f>
        <v>0</v>
      </c>
      <c r="R87" s="91">
        <f t="shared" ref="R87:R90" si="33">IFERROR(STDEV(F87,G87,H87,I87,J87,K87,L87,M87),0)</f>
        <v>0</v>
      </c>
      <c r="S87" s="91">
        <f t="shared" ref="S87:S90" si="34">Q87+R87</f>
        <v>0</v>
      </c>
      <c r="T87" s="91">
        <f t="shared" ref="T87:T90" si="35">Q87-R87</f>
        <v>0</v>
      </c>
    </row>
    <row r="88" spans="2:20" s="92" customFormat="1" ht="33.75" customHeight="1" x14ac:dyDescent="0.2">
      <c r="B88" s="83"/>
      <c r="C88" s="84"/>
      <c r="D88" s="83"/>
      <c r="E88" s="83"/>
      <c r="F88" s="86"/>
      <c r="G88" s="85"/>
      <c r="H88" s="86"/>
      <c r="I88" s="85"/>
      <c r="J88" s="60"/>
      <c r="K88" s="60"/>
      <c r="L88" s="60"/>
      <c r="M88" s="87"/>
      <c r="N88" s="88">
        <f t="shared" si="30"/>
        <v>0</v>
      </c>
      <c r="O88" s="89">
        <f t="shared" si="31"/>
        <v>0</v>
      </c>
      <c r="P88" s="105"/>
      <c r="Q88" s="91">
        <f t="shared" si="32"/>
        <v>0</v>
      </c>
      <c r="R88" s="91">
        <f t="shared" si="33"/>
        <v>0</v>
      </c>
      <c r="S88" s="91">
        <f t="shared" si="34"/>
        <v>0</v>
      </c>
      <c r="T88" s="91">
        <f t="shared" si="35"/>
        <v>0</v>
      </c>
    </row>
    <row r="89" spans="2:20" s="92" customFormat="1" ht="33.75" customHeight="1" x14ac:dyDescent="0.25">
      <c r="B89" s="83"/>
      <c r="C89" s="84"/>
      <c r="D89" s="83"/>
      <c r="E89" s="83"/>
      <c r="F89" s="86"/>
      <c r="G89" s="85"/>
      <c r="H89" s="86"/>
      <c r="I89" s="85"/>
      <c r="J89" s="61"/>
      <c r="K89" s="61"/>
      <c r="L89" s="67"/>
      <c r="M89" s="87"/>
      <c r="N89" s="88">
        <f t="shared" si="30"/>
        <v>0</v>
      </c>
      <c r="O89" s="89">
        <f t="shared" si="31"/>
        <v>0</v>
      </c>
      <c r="P89" s="105"/>
      <c r="Q89" s="91">
        <f t="shared" si="32"/>
        <v>0</v>
      </c>
      <c r="R89" s="91">
        <f t="shared" si="33"/>
        <v>0</v>
      </c>
      <c r="S89" s="91">
        <f t="shared" si="34"/>
        <v>0</v>
      </c>
      <c r="T89" s="91">
        <f t="shared" si="35"/>
        <v>0</v>
      </c>
    </row>
    <row r="90" spans="2:20" s="92" customFormat="1" ht="33.75" customHeight="1" x14ac:dyDescent="0.2">
      <c r="B90" s="83"/>
      <c r="C90" s="84"/>
      <c r="D90" s="83"/>
      <c r="E90" s="83"/>
      <c r="F90" s="86"/>
      <c r="G90" s="85"/>
      <c r="H90" s="86"/>
      <c r="I90" s="85"/>
      <c r="J90" s="60"/>
      <c r="K90" s="60"/>
      <c r="L90" s="71"/>
      <c r="M90" s="87"/>
      <c r="N90" s="88">
        <f t="shared" si="30"/>
        <v>0</v>
      </c>
      <c r="O90" s="89">
        <f t="shared" si="31"/>
        <v>0</v>
      </c>
      <c r="P90" s="105"/>
      <c r="Q90" s="91">
        <f>IFERROR(IF(#REF!&lt;0,0,SUM(F90:M90)/COUNTA(F90:M90)),0)</f>
        <v>0</v>
      </c>
      <c r="R90" s="91">
        <f t="shared" si="33"/>
        <v>0</v>
      </c>
      <c r="S90" s="91">
        <f t="shared" si="34"/>
        <v>0</v>
      </c>
      <c r="T90" s="91">
        <f t="shared" si="35"/>
        <v>0</v>
      </c>
    </row>
    <row r="91" spans="2:20" s="57" customFormat="1" ht="15" x14ac:dyDescent="0.25">
      <c r="B91" s="171" t="s">
        <v>121</v>
      </c>
      <c r="C91" s="172"/>
      <c r="D91" s="172"/>
      <c r="E91" s="173"/>
      <c r="F91" s="55" t="s">
        <v>65</v>
      </c>
      <c r="G91" s="55" t="s">
        <v>66</v>
      </c>
      <c r="H91" s="55" t="s">
        <v>67</v>
      </c>
      <c r="I91" s="55" t="s">
        <v>68</v>
      </c>
      <c r="J91" s="55" t="s">
        <v>69</v>
      </c>
      <c r="K91" s="55" t="s">
        <v>70</v>
      </c>
      <c r="L91" s="55" t="s">
        <v>71</v>
      </c>
      <c r="M91" s="55" t="s">
        <v>72</v>
      </c>
      <c r="N91" s="56"/>
      <c r="O91" s="179"/>
      <c r="P91" s="179"/>
      <c r="Q91" s="179"/>
      <c r="R91" s="179"/>
    </row>
    <row r="92" spans="2:20" s="62" customFormat="1" x14ac:dyDescent="0.2">
      <c r="B92" s="174" t="s">
        <v>116</v>
      </c>
      <c r="C92" s="177"/>
      <c r="D92" s="180" t="s">
        <v>75</v>
      </c>
      <c r="E92" s="180"/>
      <c r="F92" s="69"/>
      <c r="G92" s="69"/>
      <c r="H92" s="98"/>
      <c r="I92" s="69"/>
      <c r="J92" s="60"/>
      <c r="K92" s="60"/>
      <c r="L92" s="61"/>
      <c r="M92" s="61"/>
      <c r="N92" s="54"/>
      <c r="O92" s="99"/>
      <c r="P92" s="99"/>
    </row>
    <row r="93" spans="2:20" s="62" customFormat="1" x14ac:dyDescent="0.2">
      <c r="B93" s="175"/>
      <c r="C93" s="177"/>
      <c r="D93" s="182" t="s">
        <v>79</v>
      </c>
      <c r="E93" s="183"/>
      <c r="F93" s="69"/>
      <c r="G93" s="69"/>
      <c r="H93" s="98"/>
      <c r="I93" s="69"/>
      <c r="J93" s="60"/>
      <c r="K93" s="60"/>
      <c r="L93" s="61"/>
      <c r="M93" s="61"/>
      <c r="N93" s="54"/>
      <c r="O93" s="99"/>
      <c r="P93" s="99"/>
    </row>
    <row r="94" spans="2:20" s="62" customFormat="1" x14ac:dyDescent="0.2">
      <c r="B94" s="175"/>
      <c r="C94" s="177"/>
      <c r="D94" s="180" t="s">
        <v>80</v>
      </c>
      <c r="E94" s="180" t="s">
        <v>80</v>
      </c>
      <c r="F94" s="69"/>
      <c r="G94" s="69"/>
      <c r="H94" s="69"/>
      <c r="I94" s="69"/>
      <c r="J94" s="61"/>
      <c r="K94" s="61"/>
      <c r="L94" s="60"/>
      <c r="M94" s="61"/>
      <c r="O94" s="99"/>
      <c r="P94" s="99"/>
    </row>
    <row r="95" spans="2:20" x14ac:dyDescent="0.2">
      <c r="B95" s="175"/>
      <c r="C95" s="177"/>
      <c r="D95" s="180" t="s">
        <v>84</v>
      </c>
      <c r="E95" s="180"/>
      <c r="F95" s="65"/>
      <c r="G95" s="66"/>
      <c r="H95" s="65"/>
      <c r="I95" s="65"/>
      <c r="J95" s="60"/>
      <c r="K95" s="60"/>
      <c r="L95" s="67"/>
      <c r="M95" s="61"/>
      <c r="O95" s="62"/>
      <c r="P95" s="62"/>
    </row>
    <row r="96" spans="2:20" x14ac:dyDescent="0.2">
      <c r="B96" s="175"/>
      <c r="C96" s="177"/>
      <c r="D96" s="181" t="s">
        <v>88</v>
      </c>
      <c r="E96" s="181" t="s">
        <v>88</v>
      </c>
      <c r="F96" s="69"/>
      <c r="G96" s="69"/>
      <c r="H96" s="69"/>
      <c r="I96" s="69"/>
      <c r="J96" s="70"/>
      <c r="K96" s="70"/>
      <c r="L96" s="71"/>
      <c r="M96" s="61"/>
      <c r="O96" s="100"/>
      <c r="P96" s="99"/>
    </row>
    <row r="97" spans="2:20" x14ac:dyDescent="0.2">
      <c r="B97" s="175"/>
      <c r="C97" s="177"/>
      <c r="D97" s="181" t="s">
        <v>92</v>
      </c>
      <c r="E97" s="181" t="s">
        <v>92</v>
      </c>
      <c r="F97" s="101"/>
      <c r="G97" s="101"/>
      <c r="H97" s="101"/>
      <c r="I97" s="101"/>
      <c r="J97" s="75"/>
      <c r="K97" s="75"/>
      <c r="L97" s="75"/>
      <c r="M97" s="61"/>
      <c r="O97" s="102"/>
      <c r="P97" s="102"/>
    </row>
    <row r="98" spans="2:20" x14ac:dyDescent="0.2">
      <c r="B98" s="175"/>
      <c r="C98" s="177"/>
      <c r="D98" s="181" t="s">
        <v>93</v>
      </c>
      <c r="E98" s="181" t="s">
        <v>94</v>
      </c>
      <c r="F98" s="101"/>
      <c r="G98" s="103"/>
      <c r="H98" s="101"/>
      <c r="I98" s="103"/>
      <c r="J98" s="75"/>
      <c r="K98" s="75"/>
      <c r="L98" s="75"/>
      <c r="M98" s="61"/>
      <c r="O98" s="99"/>
      <c r="P98" s="99"/>
    </row>
    <row r="99" spans="2:20" x14ac:dyDescent="0.2">
      <c r="B99" s="176"/>
      <c r="C99" s="177"/>
      <c r="D99" s="181" t="s">
        <v>95</v>
      </c>
      <c r="E99" s="181" t="s">
        <v>94</v>
      </c>
      <c r="F99" s="63">
        <f>IF(F98-F97&lt;0,"-",F98-F97)</f>
        <v>0</v>
      </c>
      <c r="G99" s="63">
        <f>IF(G98-G97&lt;0,"-",G98-G97)</f>
        <v>0</v>
      </c>
      <c r="H99" s="63">
        <f>IF(H98-H97&lt;0,"-",H98-H97)</f>
        <v>0</v>
      </c>
      <c r="I99" s="63">
        <f>IF(I98-I97&lt;0,"-",I98-I97)</f>
        <v>0</v>
      </c>
      <c r="J99" s="60"/>
      <c r="K99" s="60">
        <f t="shared" ref="K99:M99" si="36">IF(K98-K97&lt;0,"-",K98-K97)</f>
        <v>0</v>
      </c>
      <c r="L99" s="60">
        <f t="shared" si="36"/>
        <v>0</v>
      </c>
      <c r="M99" s="60">
        <f t="shared" si="36"/>
        <v>0</v>
      </c>
      <c r="O99" s="104"/>
      <c r="P99" s="104"/>
    </row>
    <row r="100" spans="2:20" s="73" customFormat="1" ht="30" x14ac:dyDescent="0.25">
      <c r="B100" s="76" t="s">
        <v>96</v>
      </c>
      <c r="C100" s="76" t="s">
        <v>97</v>
      </c>
      <c r="D100" s="76" t="s">
        <v>98</v>
      </c>
      <c r="E100" s="76" t="s">
        <v>99</v>
      </c>
      <c r="F100" s="76" t="s">
        <v>100</v>
      </c>
      <c r="G100" s="76" t="s">
        <v>100</v>
      </c>
      <c r="H100" s="76" t="s">
        <v>100</v>
      </c>
      <c r="I100" s="76" t="s">
        <v>100</v>
      </c>
      <c r="J100" s="77"/>
      <c r="K100" s="77"/>
      <c r="L100" s="77"/>
      <c r="M100" s="61"/>
      <c r="N100" s="78" t="s">
        <v>101</v>
      </c>
      <c r="O100" s="79" t="s">
        <v>102</v>
      </c>
      <c r="P100" s="79" t="s">
        <v>103</v>
      </c>
      <c r="Q100" s="80" t="s">
        <v>104</v>
      </c>
      <c r="R100" s="80" t="s">
        <v>105</v>
      </c>
      <c r="S100" s="80" t="s">
        <v>106</v>
      </c>
      <c r="T100" s="81" t="s">
        <v>107</v>
      </c>
    </row>
    <row r="101" spans="2:20" s="92" customFormat="1" ht="33.75" customHeight="1" x14ac:dyDescent="0.25">
      <c r="B101" s="83"/>
      <c r="C101" s="84"/>
      <c r="D101" s="83"/>
      <c r="E101" s="83"/>
      <c r="F101" s="86"/>
      <c r="G101" s="86"/>
      <c r="H101" s="86"/>
      <c r="I101" s="85"/>
      <c r="J101" s="87"/>
      <c r="K101" s="87"/>
      <c r="L101" s="87"/>
      <c r="M101" s="61"/>
      <c r="N101" s="88">
        <f>IFERROR(IF(O101&lt;25%,AVERAGE(F101:M101),"SANEAR"),0)</f>
        <v>0</v>
      </c>
      <c r="O101" s="89">
        <f>IFERROR(IF(Q101=0,0,R101/Q101),0)</f>
        <v>0</v>
      </c>
      <c r="P101" s="105"/>
      <c r="Q101" s="91">
        <f>IFERROR(IF(F101&lt;0,0,SUM(F101:M101)/COUNTA(F101:M101)),0)</f>
        <v>0</v>
      </c>
      <c r="R101" s="91">
        <f>IFERROR(STDEV(F101,G101,H101,I101,J101,K101,L101,M101),0)</f>
        <v>0</v>
      </c>
      <c r="S101" s="91">
        <f>Q101+R101</f>
        <v>0</v>
      </c>
      <c r="T101" s="91">
        <f>Q101-R101</f>
        <v>0</v>
      </c>
    </row>
    <row r="102" spans="2:20" s="92" customFormat="1" ht="33.75" customHeight="1" x14ac:dyDescent="0.25">
      <c r="B102" s="83"/>
      <c r="C102" s="84"/>
      <c r="D102" s="83"/>
      <c r="E102" s="83"/>
      <c r="F102" s="86"/>
      <c r="G102" s="85"/>
      <c r="H102" s="106"/>
      <c r="I102" s="85"/>
      <c r="J102" s="87"/>
      <c r="K102" s="87"/>
      <c r="L102" s="61"/>
      <c r="M102" s="87"/>
      <c r="N102" s="88">
        <f t="shared" ref="N102:N105" si="37">IFERROR(IF(O102&lt;25%,AVERAGE(F102:M102),"SANEAR"),0)</f>
        <v>0</v>
      </c>
      <c r="O102" s="89">
        <f t="shared" ref="O102:O105" si="38">IFERROR(IF(Q102=0,0,R102/Q102),0)</f>
        <v>0</v>
      </c>
      <c r="P102" s="105"/>
      <c r="Q102" s="91">
        <f t="shared" ref="Q102:Q104" si="39">IFERROR(IF(F103&lt;0,0,SUM(F102:M102)/COUNTA(F102:M102)),0)</f>
        <v>0</v>
      </c>
      <c r="R102" s="91">
        <f t="shared" ref="R102:R105" si="40">IFERROR(STDEV(F102,G102,H102,I102,J102,K102,L102,M102),0)</f>
        <v>0</v>
      </c>
      <c r="S102" s="91">
        <f t="shared" ref="S102:S105" si="41">Q102+R102</f>
        <v>0</v>
      </c>
      <c r="T102" s="91">
        <f t="shared" ref="T102:T105" si="42">Q102-R102</f>
        <v>0</v>
      </c>
    </row>
    <row r="103" spans="2:20" s="92" customFormat="1" ht="33.75" customHeight="1" x14ac:dyDescent="0.2">
      <c r="B103" s="83"/>
      <c r="C103" s="84"/>
      <c r="D103" s="83"/>
      <c r="E103" s="83"/>
      <c r="F103" s="86"/>
      <c r="G103" s="85"/>
      <c r="H103" s="86"/>
      <c r="I103" s="85"/>
      <c r="J103" s="60"/>
      <c r="K103" s="60"/>
      <c r="L103" s="60"/>
      <c r="M103" s="87"/>
      <c r="N103" s="88">
        <f t="shared" si="37"/>
        <v>0</v>
      </c>
      <c r="O103" s="89">
        <f t="shared" si="38"/>
        <v>0</v>
      </c>
      <c r="P103" s="105"/>
      <c r="Q103" s="91">
        <f t="shared" si="39"/>
        <v>0</v>
      </c>
      <c r="R103" s="91">
        <f t="shared" si="40"/>
        <v>0</v>
      </c>
      <c r="S103" s="91">
        <f t="shared" si="41"/>
        <v>0</v>
      </c>
      <c r="T103" s="91">
        <f t="shared" si="42"/>
        <v>0</v>
      </c>
    </row>
    <row r="104" spans="2:20" s="92" customFormat="1" ht="33.75" customHeight="1" x14ac:dyDescent="0.25">
      <c r="B104" s="83"/>
      <c r="C104" s="84"/>
      <c r="D104" s="83"/>
      <c r="E104" s="83"/>
      <c r="F104" s="86"/>
      <c r="G104" s="85"/>
      <c r="H104" s="86"/>
      <c r="I104" s="85"/>
      <c r="J104" s="61"/>
      <c r="K104" s="61"/>
      <c r="L104" s="67"/>
      <c r="M104" s="87"/>
      <c r="N104" s="88">
        <f t="shared" si="37"/>
        <v>0</v>
      </c>
      <c r="O104" s="89">
        <f t="shared" si="38"/>
        <v>0</v>
      </c>
      <c r="P104" s="105"/>
      <c r="Q104" s="91">
        <f t="shared" si="39"/>
        <v>0</v>
      </c>
      <c r="R104" s="91">
        <f t="shared" si="40"/>
        <v>0</v>
      </c>
      <c r="S104" s="91">
        <f t="shared" si="41"/>
        <v>0</v>
      </c>
      <c r="T104" s="91">
        <f t="shared" si="42"/>
        <v>0</v>
      </c>
    </row>
    <row r="105" spans="2:20" s="92" customFormat="1" ht="33.75" customHeight="1" x14ac:dyDescent="0.2">
      <c r="B105" s="83"/>
      <c r="C105" s="84"/>
      <c r="D105" s="83"/>
      <c r="E105" s="83"/>
      <c r="F105" s="86"/>
      <c r="G105" s="85"/>
      <c r="H105" s="86"/>
      <c r="I105" s="85"/>
      <c r="J105" s="60"/>
      <c r="K105" s="60"/>
      <c r="L105" s="71"/>
      <c r="M105" s="87"/>
      <c r="N105" s="88">
        <f t="shared" si="37"/>
        <v>0</v>
      </c>
      <c r="O105" s="89">
        <f t="shared" si="38"/>
        <v>0</v>
      </c>
      <c r="P105" s="105"/>
      <c r="Q105" s="91">
        <f>IFERROR(IF(#REF!&lt;0,0,SUM(F105:M105)/COUNTA(F105:M105)),0)</f>
        <v>0</v>
      </c>
      <c r="R105" s="91">
        <f t="shared" si="40"/>
        <v>0</v>
      </c>
      <c r="S105" s="91">
        <f t="shared" si="41"/>
        <v>0</v>
      </c>
      <c r="T105" s="91">
        <f t="shared" si="42"/>
        <v>0</v>
      </c>
    </row>
    <row r="106" spans="2:20" s="57" customFormat="1" ht="15" x14ac:dyDescent="0.25">
      <c r="B106" s="171" t="s">
        <v>122</v>
      </c>
      <c r="C106" s="172"/>
      <c r="D106" s="172"/>
      <c r="E106" s="173"/>
      <c r="F106" s="55" t="s">
        <v>65</v>
      </c>
      <c r="G106" s="55" t="s">
        <v>66</v>
      </c>
      <c r="H106" s="55" t="s">
        <v>67</v>
      </c>
      <c r="I106" s="55" t="s">
        <v>68</v>
      </c>
      <c r="J106" s="55" t="s">
        <v>69</v>
      </c>
      <c r="K106" s="55" t="s">
        <v>70</v>
      </c>
      <c r="L106" s="55" t="s">
        <v>71</v>
      </c>
      <c r="M106" s="55" t="s">
        <v>72</v>
      </c>
      <c r="N106" s="56"/>
      <c r="O106" s="179"/>
      <c r="P106" s="179"/>
      <c r="Q106" s="179"/>
      <c r="R106" s="179"/>
    </row>
    <row r="107" spans="2:20" s="62" customFormat="1" x14ac:dyDescent="0.2">
      <c r="B107" s="174"/>
      <c r="C107" s="177"/>
      <c r="D107" s="180" t="s">
        <v>75</v>
      </c>
      <c r="E107" s="180"/>
      <c r="F107" s="69"/>
      <c r="G107" s="69"/>
      <c r="H107" s="98"/>
      <c r="I107" s="69"/>
      <c r="J107" s="60"/>
      <c r="K107" s="60"/>
      <c r="L107" s="61"/>
      <c r="M107" s="61"/>
      <c r="N107" s="54"/>
      <c r="O107" s="99"/>
      <c r="P107" s="99"/>
    </row>
    <row r="108" spans="2:20" s="62" customFormat="1" x14ac:dyDescent="0.2">
      <c r="B108" s="175"/>
      <c r="C108" s="177"/>
      <c r="D108" s="182" t="s">
        <v>79</v>
      </c>
      <c r="E108" s="183"/>
      <c r="F108" s="69"/>
      <c r="G108" s="69"/>
      <c r="H108" s="98"/>
      <c r="I108" s="69"/>
      <c r="J108" s="60"/>
      <c r="K108" s="60"/>
      <c r="L108" s="61"/>
      <c r="M108" s="61"/>
      <c r="N108" s="54"/>
      <c r="O108" s="99"/>
      <c r="P108" s="99"/>
    </row>
    <row r="109" spans="2:20" s="62" customFormat="1" x14ac:dyDescent="0.2">
      <c r="B109" s="175"/>
      <c r="C109" s="177"/>
      <c r="D109" s="180" t="s">
        <v>80</v>
      </c>
      <c r="E109" s="180" t="s">
        <v>80</v>
      </c>
      <c r="F109" s="69"/>
      <c r="G109" s="69"/>
      <c r="H109" s="69"/>
      <c r="I109" s="69"/>
      <c r="J109" s="61"/>
      <c r="K109" s="61"/>
      <c r="L109" s="60"/>
      <c r="M109" s="61"/>
      <c r="O109" s="99"/>
      <c r="P109" s="99"/>
    </row>
    <row r="110" spans="2:20" x14ac:dyDescent="0.2">
      <c r="B110" s="175"/>
      <c r="C110" s="177"/>
      <c r="D110" s="180" t="s">
        <v>84</v>
      </c>
      <c r="E110" s="180"/>
      <c r="F110" s="65"/>
      <c r="G110" s="66"/>
      <c r="H110" s="65"/>
      <c r="I110" s="65"/>
      <c r="J110" s="60"/>
      <c r="K110" s="60"/>
      <c r="L110" s="67"/>
      <c r="M110" s="61"/>
      <c r="O110" s="62"/>
      <c r="P110" s="62"/>
    </row>
    <row r="111" spans="2:20" x14ac:dyDescent="0.2">
      <c r="B111" s="175"/>
      <c r="C111" s="177"/>
      <c r="D111" s="181" t="s">
        <v>88</v>
      </c>
      <c r="E111" s="181" t="s">
        <v>88</v>
      </c>
      <c r="F111" s="69"/>
      <c r="G111" s="69"/>
      <c r="H111" s="69"/>
      <c r="I111" s="69"/>
      <c r="J111" s="70"/>
      <c r="K111" s="70"/>
      <c r="L111" s="71"/>
      <c r="M111" s="61"/>
      <c r="O111" s="100"/>
      <c r="P111" s="99"/>
    </row>
    <row r="112" spans="2:20" x14ac:dyDescent="0.2">
      <c r="B112" s="175"/>
      <c r="C112" s="177"/>
      <c r="D112" s="181" t="s">
        <v>92</v>
      </c>
      <c r="E112" s="181" t="s">
        <v>92</v>
      </c>
      <c r="F112" s="101"/>
      <c r="G112" s="101"/>
      <c r="H112" s="101"/>
      <c r="I112" s="101"/>
      <c r="J112" s="75"/>
      <c r="K112" s="75"/>
      <c r="L112" s="75"/>
      <c r="M112" s="61"/>
      <c r="O112" s="102"/>
      <c r="P112" s="102"/>
    </row>
    <row r="113" spans="2:22" x14ac:dyDescent="0.2">
      <c r="B113" s="175"/>
      <c r="C113" s="177"/>
      <c r="D113" s="181" t="s">
        <v>93</v>
      </c>
      <c r="E113" s="181" t="s">
        <v>94</v>
      </c>
      <c r="F113" s="101"/>
      <c r="G113" s="103"/>
      <c r="H113" s="101"/>
      <c r="I113" s="103"/>
      <c r="J113" s="75"/>
      <c r="K113" s="75"/>
      <c r="L113" s="75"/>
      <c r="M113" s="61"/>
      <c r="O113" s="99"/>
      <c r="P113" s="99"/>
    </row>
    <row r="114" spans="2:22" x14ac:dyDescent="0.2">
      <c r="B114" s="176"/>
      <c r="C114" s="177"/>
      <c r="D114" s="181" t="s">
        <v>95</v>
      </c>
      <c r="E114" s="181" t="s">
        <v>94</v>
      </c>
      <c r="F114" s="63">
        <f>IF(F113-F112&lt;0,"-",F113-F112)</f>
        <v>0</v>
      </c>
      <c r="G114" s="63">
        <f>IF(G113-G112&lt;0,"-",G113-G112)</f>
        <v>0</v>
      </c>
      <c r="H114" s="63">
        <f>IF(H113-H112&lt;0,"-",H113-H112)</f>
        <v>0</v>
      </c>
      <c r="I114" s="63">
        <f>IF(I113-I112&lt;0,"-",I113-I112)</f>
        <v>0</v>
      </c>
      <c r="J114" s="60">
        <f>IF(J113-J112&lt;0,"-",J113-J112)</f>
        <v>0</v>
      </c>
      <c r="K114" s="60">
        <f t="shared" ref="K114:M114" si="43">IF(K113-K112&lt;0,"-",K113-K112)</f>
        <v>0</v>
      </c>
      <c r="L114" s="60">
        <f t="shared" si="43"/>
        <v>0</v>
      </c>
      <c r="M114" s="60">
        <f t="shared" si="43"/>
        <v>0</v>
      </c>
      <c r="O114" s="104"/>
      <c r="P114" s="104"/>
    </row>
    <row r="115" spans="2:22" s="73" customFormat="1" ht="30" x14ac:dyDescent="0.25">
      <c r="B115" s="76" t="s">
        <v>96</v>
      </c>
      <c r="C115" s="76" t="s">
        <v>97</v>
      </c>
      <c r="D115" s="76" t="s">
        <v>98</v>
      </c>
      <c r="E115" s="76" t="s">
        <v>99</v>
      </c>
      <c r="F115" s="76" t="s">
        <v>100</v>
      </c>
      <c r="G115" s="76" t="s">
        <v>100</v>
      </c>
      <c r="H115" s="76" t="s">
        <v>100</v>
      </c>
      <c r="I115" s="76" t="s">
        <v>100</v>
      </c>
      <c r="J115" s="76" t="s">
        <v>100</v>
      </c>
      <c r="K115" s="77"/>
      <c r="L115" s="77"/>
      <c r="M115" s="77"/>
      <c r="N115" s="78" t="s">
        <v>101</v>
      </c>
      <c r="O115" s="79" t="s">
        <v>102</v>
      </c>
      <c r="P115" s="79" t="s">
        <v>103</v>
      </c>
      <c r="Q115" s="80" t="s">
        <v>104</v>
      </c>
      <c r="R115" s="80" t="s">
        <v>105</v>
      </c>
      <c r="S115" s="80" t="s">
        <v>106</v>
      </c>
      <c r="T115" s="81" t="s">
        <v>107</v>
      </c>
      <c r="U115" s="82"/>
      <c r="V115" s="82"/>
    </row>
    <row r="116" spans="2:22" s="92" customFormat="1" ht="33.75" customHeight="1" x14ac:dyDescent="0.25">
      <c r="B116" s="83"/>
      <c r="C116" s="84"/>
      <c r="D116" s="83"/>
      <c r="E116" s="83"/>
      <c r="F116" s="86"/>
      <c r="G116" s="86"/>
      <c r="H116" s="86"/>
      <c r="I116" s="85"/>
      <c r="J116" s="87"/>
      <c r="K116" s="87"/>
      <c r="L116" s="87"/>
      <c r="M116" s="61"/>
      <c r="N116" s="88">
        <f>IFERROR(IF(O116&lt;25%,AVERAGE(F116:M116),"SANEAR"),0)</f>
        <v>0</v>
      </c>
      <c r="O116" s="89">
        <f>IFERROR(IF(Q116=0,0,R116/Q116),0)</f>
        <v>0</v>
      </c>
      <c r="P116" s="105"/>
      <c r="Q116" s="91">
        <f>IFERROR(IF(F116&lt;0,0,SUM(F116:M116)/COUNTA(F116:M116)),0)</f>
        <v>0</v>
      </c>
      <c r="R116" s="91">
        <f>IFERROR(STDEV(F116,G116,H116,I116,J116,K116,L116,M116),0)</f>
        <v>0</v>
      </c>
      <c r="S116" s="91">
        <f>Q116+R116</f>
        <v>0</v>
      </c>
      <c r="T116" s="91">
        <f>Q116-R116</f>
        <v>0</v>
      </c>
    </row>
    <row r="117" spans="2:22" s="92" customFormat="1" ht="33.75" customHeight="1" x14ac:dyDescent="0.25">
      <c r="B117" s="83"/>
      <c r="C117" s="84"/>
      <c r="D117" s="83"/>
      <c r="E117" s="83"/>
      <c r="F117" s="86"/>
      <c r="G117" s="85"/>
      <c r="H117" s="106"/>
      <c r="I117" s="85"/>
      <c r="J117" s="87"/>
      <c r="K117" s="87"/>
      <c r="L117" s="61"/>
      <c r="M117" s="87"/>
      <c r="N117" s="88">
        <f t="shared" ref="N117:N120" si="44">IFERROR(IF(O117&lt;25%,AVERAGE(F117:M117),"SANEAR"),0)</f>
        <v>0</v>
      </c>
      <c r="O117" s="89">
        <f t="shared" ref="O117:O120" si="45">IFERROR(IF(Q117=0,0,R117/Q117),0)</f>
        <v>0</v>
      </c>
      <c r="P117" s="105"/>
      <c r="Q117" s="91">
        <f t="shared" ref="Q117:Q119" si="46">IFERROR(IF(F118&lt;0,0,SUM(F117:M117)/COUNTA(F117:M117)),0)</f>
        <v>0</v>
      </c>
      <c r="R117" s="91">
        <f t="shared" ref="R117:R120" si="47">IFERROR(STDEV(F117,G117,H117,I117,J117,K117,L117,M117),0)</f>
        <v>0</v>
      </c>
      <c r="S117" s="91">
        <f t="shared" ref="S117:S120" si="48">Q117+R117</f>
        <v>0</v>
      </c>
      <c r="T117" s="91">
        <f t="shared" ref="T117:T120" si="49">Q117-R117</f>
        <v>0</v>
      </c>
    </row>
    <row r="118" spans="2:22" s="92" customFormat="1" ht="33.75" customHeight="1" x14ac:dyDescent="0.2">
      <c r="B118" s="83"/>
      <c r="C118" s="84"/>
      <c r="D118" s="83"/>
      <c r="E118" s="83"/>
      <c r="F118" s="86"/>
      <c r="G118" s="85"/>
      <c r="H118" s="86"/>
      <c r="I118" s="85"/>
      <c r="J118" s="60"/>
      <c r="K118" s="60"/>
      <c r="L118" s="60"/>
      <c r="M118" s="87"/>
      <c r="N118" s="88">
        <f t="shared" si="44"/>
        <v>0</v>
      </c>
      <c r="O118" s="89">
        <f t="shared" si="45"/>
        <v>0</v>
      </c>
      <c r="P118" s="105"/>
      <c r="Q118" s="91">
        <f t="shared" si="46"/>
        <v>0</v>
      </c>
      <c r="R118" s="91">
        <f t="shared" si="47"/>
        <v>0</v>
      </c>
      <c r="S118" s="91">
        <f t="shared" si="48"/>
        <v>0</v>
      </c>
      <c r="T118" s="91">
        <f t="shared" si="49"/>
        <v>0</v>
      </c>
    </row>
    <row r="119" spans="2:22" s="92" customFormat="1" ht="33.75" customHeight="1" x14ac:dyDescent="0.25">
      <c r="B119" s="83"/>
      <c r="C119" s="84"/>
      <c r="D119" s="83"/>
      <c r="E119" s="83"/>
      <c r="F119" s="86"/>
      <c r="G119" s="85"/>
      <c r="H119" s="86"/>
      <c r="I119" s="85"/>
      <c r="J119" s="61"/>
      <c r="K119" s="61"/>
      <c r="L119" s="67"/>
      <c r="M119" s="87"/>
      <c r="N119" s="88">
        <f t="shared" si="44"/>
        <v>0</v>
      </c>
      <c r="O119" s="89">
        <f t="shared" si="45"/>
        <v>0</v>
      </c>
      <c r="P119" s="105"/>
      <c r="Q119" s="91">
        <f t="shared" si="46"/>
        <v>0</v>
      </c>
      <c r="R119" s="91">
        <f t="shared" si="47"/>
        <v>0</v>
      </c>
      <c r="S119" s="91">
        <f t="shared" si="48"/>
        <v>0</v>
      </c>
      <c r="T119" s="91">
        <f t="shared" si="49"/>
        <v>0</v>
      </c>
    </row>
    <row r="120" spans="2:22" s="92" customFormat="1" ht="33.75" customHeight="1" x14ac:dyDescent="0.2">
      <c r="B120" s="83"/>
      <c r="C120" s="84"/>
      <c r="D120" s="83"/>
      <c r="E120" s="83"/>
      <c r="F120" s="86"/>
      <c r="G120" s="85"/>
      <c r="H120" s="86"/>
      <c r="I120" s="85"/>
      <c r="J120" s="60"/>
      <c r="K120" s="60"/>
      <c r="L120" s="71"/>
      <c r="M120" s="87"/>
      <c r="N120" s="88">
        <f t="shared" si="44"/>
        <v>0</v>
      </c>
      <c r="O120" s="89">
        <f t="shared" si="45"/>
        <v>0</v>
      </c>
      <c r="P120" s="105"/>
      <c r="Q120" s="91">
        <f>IFERROR(IF(#REF!&lt;0,0,SUM(F120:M120)/COUNTA(F120:M120)),0)</f>
        <v>0</v>
      </c>
      <c r="R120" s="91">
        <f t="shared" si="47"/>
        <v>0</v>
      </c>
      <c r="S120" s="91">
        <f t="shared" si="48"/>
        <v>0</v>
      </c>
      <c r="T120" s="91">
        <f t="shared" si="49"/>
        <v>0</v>
      </c>
    </row>
    <row r="121" spans="2:22" s="57" customFormat="1" ht="15" x14ac:dyDescent="0.25">
      <c r="B121" s="171" t="s">
        <v>123</v>
      </c>
      <c r="C121" s="172"/>
      <c r="D121" s="172"/>
      <c r="E121" s="173"/>
      <c r="F121" s="55" t="s">
        <v>65</v>
      </c>
      <c r="G121" s="55" t="s">
        <v>66</v>
      </c>
      <c r="H121" s="55" t="s">
        <v>67</v>
      </c>
      <c r="I121" s="55" t="s">
        <v>68</v>
      </c>
      <c r="J121" s="55" t="s">
        <v>69</v>
      </c>
      <c r="K121" s="55" t="s">
        <v>70</v>
      </c>
      <c r="L121" s="55" t="s">
        <v>71</v>
      </c>
      <c r="M121" s="55" t="s">
        <v>72</v>
      </c>
      <c r="N121" s="56"/>
      <c r="O121" s="179"/>
      <c r="P121" s="179"/>
      <c r="Q121" s="179"/>
      <c r="R121" s="179"/>
    </row>
    <row r="122" spans="2:22" s="62" customFormat="1" x14ac:dyDescent="0.2">
      <c r="B122" s="174"/>
      <c r="C122" s="177"/>
      <c r="D122" s="180" t="s">
        <v>75</v>
      </c>
      <c r="E122" s="180"/>
      <c r="F122" s="69"/>
      <c r="G122" s="69"/>
      <c r="H122" s="98"/>
      <c r="I122" s="69"/>
      <c r="J122" s="60"/>
      <c r="K122" s="60"/>
      <c r="L122" s="61"/>
      <c r="M122" s="61"/>
      <c r="N122" s="54"/>
      <c r="O122" s="99"/>
      <c r="P122" s="99"/>
    </row>
    <row r="123" spans="2:22" s="62" customFormat="1" x14ac:dyDescent="0.2">
      <c r="B123" s="175"/>
      <c r="C123" s="177"/>
      <c r="D123" s="182" t="s">
        <v>79</v>
      </c>
      <c r="E123" s="183"/>
      <c r="F123" s="69"/>
      <c r="G123" s="69"/>
      <c r="H123" s="98"/>
      <c r="I123" s="69"/>
      <c r="J123" s="60"/>
      <c r="K123" s="60"/>
      <c r="L123" s="61"/>
      <c r="M123" s="61"/>
      <c r="N123" s="54"/>
      <c r="O123" s="99"/>
      <c r="P123" s="99"/>
    </row>
    <row r="124" spans="2:22" s="62" customFormat="1" x14ac:dyDescent="0.2">
      <c r="B124" s="175"/>
      <c r="C124" s="177"/>
      <c r="D124" s="180" t="s">
        <v>80</v>
      </c>
      <c r="E124" s="180" t="s">
        <v>80</v>
      </c>
      <c r="F124" s="69"/>
      <c r="G124" s="69"/>
      <c r="H124" s="69"/>
      <c r="I124" s="69"/>
      <c r="J124" s="61"/>
      <c r="K124" s="61"/>
      <c r="L124" s="60"/>
      <c r="M124" s="61"/>
      <c r="O124" s="99"/>
      <c r="P124" s="99"/>
    </row>
    <row r="125" spans="2:22" x14ac:dyDescent="0.2">
      <c r="B125" s="175"/>
      <c r="C125" s="177"/>
      <c r="D125" s="180" t="s">
        <v>84</v>
      </c>
      <c r="E125" s="180"/>
      <c r="F125" s="65"/>
      <c r="G125" s="66"/>
      <c r="H125" s="65"/>
      <c r="I125" s="65"/>
      <c r="J125" s="60"/>
      <c r="K125" s="60"/>
      <c r="L125" s="67"/>
      <c r="M125" s="61"/>
      <c r="O125" s="62"/>
      <c r="P125" s="62"/>
    </row>
    <row r="126" spans="2:22" x14ac:dyDescent="0.2">
      <c r="B126" s="175"/>
      <c r="C126" s="177"/>
      <c r="D126" s="181" t="s">
        <v>88</v>
      </c>
      <c r="E126" s="181" t="s">
        <v>88</v>
      </c>
      <c r="F126" s="69"/>
      <c r="G126" s="69"/>
      <c r="H126" s="69"/>
      <c r="I126" s="69"/>
      <c r="J126" s="70"/>
      <c r="K126" s="70"/>
      <c r="L126" s="71"/>
      <c r="M126" s="61"/>
      <c r="O126" s="100"/>
      <c r="P126" s="99"/>
    </row>
    <row r="127" spans="2:22" x14ac:dyDescent="0.2">
      <c r="B127" s="175"/>
      <c r="C127" s="177"/>
      <c r="D127" s="181" t="s">
        <v>92</v>
      </c>
      <c r="E127" s="181" t="s">
        <v>92</v>
      </c>
      <c r="F127" s="101"/>
      <c r="G127" s="101"/>
      <c r="H127" s="101"/>
      <c r="I127" s="101"/>
      <c r="J127" s="75"/>
      <c r="K127" s="75"/>
      <c r="L127" s="75"/>
      <c r="M127" s="61"/>
      <c r="O127" s="102"/>
      <c r="P127" s="102"/>
    </row>
    <row r="128" spans="2:22" x14ac:dyDescent="0.2">
      <c r="B128" s="175"/>
      <c r="C128" s="177"/>
      <c r="D128" s="181" t="s">
        <v>93</v>
      </c>
      <c r="E128" s="181" t="s">
        <v>94</v>
      </c>
      <c r="F128" s="101"/>
      <c r="G128" s="103"/>
      <c r="H128" s="101"/>
      <c r="I128" s="103"/>
      <c r="J128" s="75"/>
      <c r="K128" s="75"/>
      <c r="L128" s="75"/>
      <c r="M128" s="61"/>
      <c r="O128" s="99"/>
      <c r="P128" s="99"/>
    </row>
    <row r="129" spans="2:22" x14ac:dyDescent="0.2">
      <c r="B129" s="176"/>
      <c r="C129" s="177"/>
      <c r="D129" s="181" t="s">
        <v>95</v>
      </c>
      <c r="E129" s="181" t="s">
        <v>94</v>
      </c>
      <c r="F129" s="63">
        <f t="shared" ref="F129:M129" si="50">IF(F128-F127&lt;0,"-",F128-F127)</f>
        <v>0</v>
      </c>
      <c r="G129" s="63">
        <f t="shared" si="50"/>
        <v>0</v>
      </c>
      <c r="H129" s="63">
        <f t="shared" si="50"/>
        <v>0</v>
      </c>
      <c r="I129" s="63">
        <f t="shared" si="50"/>
        <v>0</v>
      </c>
      <c r="J129" s="60">
        <f t="shared" si="50"/>
        <v>0</v>
      </c>
      <c r="K129" s="60">
        <f t="shared" si="50"/>
        <v>0</v>
      </c>
      <c r="L129" s="60">
        <f t="shared" si="50"/>
        <v>0</v>
      </c>
      <c r="M129" s="60">
        <f t="shared" si="50"/>
        <v>0</v>
      </c>
      <c r="O129" s="104"/>
      <c r="P129" s="104"/>
    </row>
    <row r="130" spans="2:22" s="73" customFormat="1" ht="30" x14ac:dyDescent="0.25">
      <c r="B130" s="76" t="s">
        <v>96</v>
      </c>
      <c r="C130" s="76" t="s">
        <v>97</v>
      </c>
      <c r="D130" s="76" t="s">
        <v>98</v>
      </c>
      <c r="E130" s="76" t="s">
        <v>99</v>
      </c>
      <c r="F130" s="76" t="s">
        <v>100</v>
      </c>
      <c r="G130" s="76" t="s">
        <v>100</v>
      </c>
      <c r="H130" s="76" t="s">
        <v>100</v>
      </c>
      <c r="I130" s="76" t="s">
        <v>100</v>
      </c>
      <c r="J130" s="76" t="s">
        <v>100</v>
      </c>
      <c r="K130" s="76" t="s">
        <v>100</v>
      </c>
      <c r="L130" s="76" t="s">
        <v>100</v>
      </c>
      <c r="M130" s="76" t="s">
        <v>100</v>
      </c>
      <c r="N130" s="78" t="s">
        <v>101</v>
      </c>
      <c r="O130" s="79" t="s">
        <v>102</v>
      </c>
      <c r="P130" s="79" t="s">
        <v>103</v>
      </c>
      <c r="Q130" s="80" t="s">
        <v>104</v>
      </c>
      <c r="R130" s="80" t="s">
        <v>105</v>
      </c>
      <c r="S130" s="80" t="s">
        <v>106</v>
      </c>
      <c r="T130" s="81" t="s">
        <v>107</v>
      </c>
      <c r="U130" s="82"/>
      <c r="V130" s="82"/>
    </row>
    <row r="131" spans="2:22" s="92" customFormat="1" ht="33.75" customHeight="1" x14ac:dyDescent="0.25">
      <c r="B131" s="83"/>
      <c r="C131" s="84"/>
      <c r="D131" s="83"/>
      <c r="E131" s="83"/>
      <c r="F131" s="86"/>
      <c r="G131" s="86"/>
      <c r="H131" s="86"/>
      <c r="I131" s="85"/>
      <c r="J131" s="87"/>
      <c r="K131" s="87"/>
      <c r="L131" s="87"/>
      <c r="M131" s="61"/>
      <c r="N131" s="88">
        <f>IFERROR(IF(O131&lt;25%,AVERAGE(F131:M131),"SANEAR"),0)</f>
        <v>0</v>
      </c>
      <c r="O131" s="89">
        <f>IFERROR(IF(Q131=0,0,R131/Q131),0)</f>
        <v>0</v>
      </c>
      <c r="P131" s="105"/>
      <c r="Q131" s="91">
        <f>IFERROR(IF(F131&lt;0,0,SUM(F131:M131)/COUNTA(F131:M131)),0)</f>
        <v>0</v>
      </c>
      <c r="R131" s="91">
        <f>IFERROR(STDEV(F131,G131,H131,I131,J131,K131,L131,M131),0)</f>
        <v>0</v>
      </c>
      <c r="S131" s="91">
        <f>Q131+R131</f>
        <v>0</v>
      </c>
      <c r="T131" s="91">
        <f>Q131-R131</f>
        <v>0</v>
      </c>
    </row>
    <row r="132" spans="2:22" s="92" customFormat="1" ht="33.75" customHeight="1" x14ac:dyDescent="0.25">
      <c r="B132" s="83"/>
      <c r="C132" s="84"/>
      <c r="D132" s="83"/>
      <c r="E132" s="83"/>
      <c r="F132" s="86"/>
      <c r="G132" s="85"/>
      <c r="H132" s="106"/>
      <c r="I132" s="85"/>
      <c r="J132" s="87"/>
      <c r="K132" s="87"/>
      <c r="L132" s="61"/>
      <c r="M132" s="87"/>
      <c r="N132" s="88">
        <f t="shared" ref="N132:N135" si="51">IFERROR(IF(O132&lt;25%,AVERAGE(F132:M132),"SANEAR"),0)</f>
        <v>0</v>
      </c>
      <c r="O132" s="89">
        <f t="shared" ref="O132:O135" si="52">IFERROR(IF(Q132=0,0,R132/Q132),0)</f>
        <v>0</v>
      </c>
      <c r="P132" s="105"/>
      <c r="Q132" s="91">
        <f t="shared" ref="Q132:Q134" si="53">IFERROR(IF(F133&lt;0,0,SUM(F132:M132)/COUNTA(F132:M132)),0)</f>
        <v>0</v>
      </c>
      <c r="R132" s="91">
        <f t="shared" ref="R132:R135" si="54">IFERROR(STDEV(F132,G132,H132,I132,J132,K132,L132,M132),0)</f>
        <v>0</v>
      </c>
      <c r="S132" s="91">
        <f t="shared" ref="S132:S135" si="55">Q132+R132</f>
        <v>0</v>
      </c>
      <c r="T132" s="91">
        <f t="shared" ref="T132:T135" si="56">Q132-R132</f>
        <v>0</v>
      </c>
    </row>
    <row r="133" spans="2:22" s="92" customFormat="1" ht="33.75" customHeight="1" x14ac:dyDescent="0.2">
      <c r="B133" s="83"/>
      <c r="C133" s="84"/>
      <c r="D133" s="83"/>
      <c r="E133" s="83"/>
      <c r="F133" s="86"/>
      <c r="G133" s="85"/>
      <c r="H133" s="86"/>
      <c r="I133" s="85"/>
      <c r="J133" s="60"/>
      <c r="K133" s="60"/>
      <c r="L133" s="60"/>
      <c r="M133" s="87"/>
      <c r="N133" s="88">
        <f t="shared" si="51"/>
        <v>0</v>
      </c>
      <c r="O133" s="89">
        <f t="shared" si="52"/>
        <v>0</v>
      </c>
      <c r="P133" s="105"/>
      <c r="Q133" s="91">
        <f t="shared" si="53"/>
        <v>0</v>
      </c>
      <c r="R133" s="91">
        <f t="shared" si="54"/>
        <v>0</v>
      </c>
      <c r="S133" s="91">
        <f t="shared" si="55"/>
        <v>0</v>
      </c>
      <c r="T133" s="91">
        <f t="shared" si="56"/>
        <v>0</v>
      </c>
    </row>
    <row r="134" spans="2:22" s="92" customFormat="1" ht="33.75" customHeight="1" x14ac:dyDescent="0.25">
      <c r="B134" s="83"/>
      <c r="C134" s="84"/>
      <c r="D134" s="83"/>
      <c r="E134" s="83"/>
      <c r="F134" s="86"/>
      <c r="G134" s="85"/>
      <c r="H134" s="86"/>
      <c r="I134" s="85"/>
      <c r="J134" s="61"/>
      <c r="K134" s="61"/>
      <c r="L134" s="67"/>
      <c r="M134" s="87"/>
      <c r="N134" s="88">
        <f t="shared" si="51"/>
        <v>0</v>
      </c>
      <c r="O134" s="89">
        <f t="shared" si="52"/>
        <v>0</v>
      </c>
      <c r="P134" s="105"/>
      <c r="Q134" s="91">
        <f t="shared" si="53"/>
        <v>0</v>
      </c>
      <c r="R134" s="91">
        <f t="shared" si="54"/>
        <v>0</v>
      </c>
      <c r="S134" s="91">
        <f t="shared" si="55"/>
        <v>0</v>
      </c>
      <c r="T134" s="91">
        <f t="shared" si="56"/>
        <v>0</v>
      </c>
    </row>
    <row r="135" spans="2:22" s="92" customFormat="1" ht="33.75" customHeight="1" x14ac:dyDescent="0.2">
      <c r="B135" s="83"/>
      <c r="C135" s="84"/>
      <c r="D135" s="83"/>
      <c r="E135" s="83"/>
      <c r="F135" s="86"/>
      <c r="G135" s="85"/>
      <c r="H135" s="86"/>
      <c r="I135" s="85"/>
      <c r="J135" s="60"/>
      <c r="K135" s="60"/>
      <c r="L135" s="71"/>
      <c r="M135" s="87"/>
      <c r="N135" s="88">
        <f t="shared" si="51"/>
        <v>0</v>
      </c>
      <c r="O135" s="89">
        <f t="shared" si="52"/>
        <v>0</v>
      </c>
      <c r="P135" s="105"/>
      <c r="Q135" s="91">
        <f>IFERROR(IF(#REF!&lt;0,0,SUM(F135:M135)/COUNTA(F135:M135)),0)</f>
        <v>0</v>
      </c>
      <c r="R135" s="91">
        <f t="shared" si="54"/>
        <v>0</v>
      </c>
      <c r="S135" s="91">
        <f t="shared" si="55"/>
        <v>0</v>
      </c>
      <c r="T135" s="91">
        <f t="shared" si="56"/>
        <v>0</v>
      </c>
    </row>
    <row r="136" spans="2:22" s="57" customFormat="1" ht="15" x14ac:dyDescent="0.25">
      <c r="B136" s="171" t="s">
        <v>124</v>
      </c>
      <c r="C136" s="172"/>
      <c r="D136" s="172"/>
      <c r="E136" s="173"/>
      <c r="F136" s="55" t="s">
        <v>65</v>
      </c>
      <c r="G136" s="55" t="s">
        <v>66</v>
      </c>
      <c r="H136" s="55" t="s">
        <v>67</v>
      </c>
      <c r="I136" s="55" t="s">
        <v>68</v>
      </c>
      <c r="J136" s="55" t="s">
        <v>69</v>
      </c>
      <c r="K136" s="55" t="s">
        <v>70</v>
      </c>
      <c r="L136" s="55" t="s">
        <v>71</v>
      </c>
      <c r="M136" s="55" t="s">
        <v>72</v>
      </c>
      <c r="N136" s="56"/>
      <c r="O136" s="179"/>
      <c r="P136" s="179"/>
      <c r="Q136" s="179"/>
      <c r="R136" s="179"/>
    </row>
    <row r="137" spans="2:22" s="62" customFormat="1" x14ac:dyDescent="0.2">
      <c r="B137" s="174"/>
      <c r="C137" s="177"/>
      <c r="D137" s="180" t="s">
        <v>75</v>
      </c>
      <c r="E137" s="180"/>
      <c r="F137" s="69"/>
      <c r="G137" s="69"/>
      <c r="H137" s="98"/>
      <c r="I137" s="69"/>
      <c r="J137" s="60"/>
      <c r="K137" s="60"/>
      <c r="L137" s="61"/>
      <c r="M137" s="61"/>
      <c r="N137" s="54"/>
      <c r="O137" s="99"/>
      <c r="P137" s="99"/>
    </row>
    <row r="138" spans="2:22" s="62" customFormat="1" x14ac:dyDescent="0.2">
      <c r="B138" s="175"/>
      <c r="C138" s="177"/>
      <c r="D138" s="182" t="s">
        <v>79</v>
      </c>
      <c r="E138" s="183"/>
      <c r="F138" s="69"/>
      <c r="G138" s="69"/>
      <c r="H138" s="98"/>
      <c r="I138" s="69"/>
      <c r="J138" s="60"/>
      <c r="K138" s="60"/>
      <c r="L138" s="61"/>
      <c r="M138" s="61"/>
      <c r="N138" s="54"/>
      <c r="O138" s="99"/>
      <c r="P138" s="99"/>
    </row>
    <row r="139" spans="2:22" s="62" customFormat="1" x14ac:dyDescent="0.2">
      <c r="B139" s="175"/>
      <c r="C139" s="177"/>
      <c r="D139" s="180" t="s">
        <v>80</v>
      </c>
      <c r="E139" s="180" t="s">
        <v>80</v>
      </c>
      <c r="F139" s="69"/>
      <c r="G139" s="69"/>
      <c r="H139" s="69"/>
      <c r="I139" s="69"/>
      <c r="J139" s="61"/>
      <c r="K139" s="61"/>
      <c r="L139" s="60"/>
      <c r="M139" s="61"/>
      <c r="O139" s="99"/>
      <c r="P139" s="99"/>
    </row>
    <row r="140" spans="2:22" x14ac:dyDescent="0.2">
      <c r="B140" s="175"/>
      <c r="C140" s="177"/>
      <c r="D140" s="180" t="s">
        <v>84</v>
      </c>
      <c r="E140" s="180"/>
      <c r="F140" s="65"/>
      <c r="G140" s="66"/>
      <c r="H140" s="65"/>
      <c r="I140" s="65"/>
      <c r="J140" s="60"/>
      <c r="K140" s="60"/>
      <c r="L140" s="67"/>
      <c r="M140" s="61"/>
      <c r="O140" s="62"/>
      <c r="P140" s="62"/>
    </row>
    <row r="141" spans="2:22" x14ac:dyDescent="0.2">
      <c r="B141" s="175"/>
      <c r="C141" s="177"/>
      <c r="D141" s="181" t="s">
        <v>88</v>
      </c>
      <c r="E141" s="181" t="s">
        <v>88</v>
      </c>
      <c r="F141" s="69"/>
      <c r="G141" s="69"/>
      <c r="H141" s="69"/>
      <c r="I141" s="69"/>
      <c r="J141" s="70"/>
      <c r="K141" s="70"/>
      <c r="L141" s="71"/>
      <c r="M141" s="61"/>
      <c r="O141" s="100"/>
      <c r="P141" s="99"/>
    </row>
    <row r="142" spans="2:22" x14ac:dyDescent="0.2">
      <c r="B142" s="175"/>
      <c r="C142" s="177"/>
      <c r="D142" s="181" t="s">
        <v>92</v>
      </c>
      <c r="E142" s="181" t="s">
        <v>92</v>
      </c>
      <c r="F142" s="101"/>
      <c r="G142" s="101"/>
      <c r="H142" s="101"/>
      <c r="I142" s="101"/>
      <c r="J142" s="75"/>
      <c r="K142" s="75"/>
      <c r="L142" s="75"/>
      <c r="M142" s="61"/>
      <c r="O142" s="102"/>
      <c r="P142" s="102"/>
    </row>
    <row r="143" spans="2:22" x14ac:dyDescent="0.2">
      <c r="B143" s="175"/>
      <c r="C143" s="177"/>
      <c r="D143" s="181" t="s">
        <v>93</v>
      </c>
      <c r="E143" s="181" t="s">
        <v>94</v>
      </c>
      <c r="F143" s="101"/>
      <c r="G143" s="103"/>
      <c r="H143" s="101"/>
      <c r="I143" s="103"/>
      <c r="J143" s="75"/>
      <c r="K143" s="75"/>
      <c r="L143" s="75"/>
      <c r="M143" s="61"/>
      <c r="O143" s="99"/>
      <c r="P143" s="99"/>
    </row>
    <row r="144" spans="2:22" x14ac:dyDescent="0.2">
      <c r="B144" s="176"/>
      <c r="C144" s="177"/>
      <c r="D144" s="181" t="s">
        <v>95</v>
      </c>
      <c r="E144" s="181" t="s">
        <v>94</v>
      </c>
      <c r="F144" s="63">
        <f t="shared" ref="F144:M144" si="57">IF(F143-F142&lt;0,"-",F143-F142)</f>
        <v>0</v>
      </c>
      <c r="G144" s="63">
        <f t="shared" si="57"/>
        <v>0</v>
      </c>
      <c r="H144" s="63">
        <f t="shared" si="57"/>
        <v>0</v>
      </c>
      <c r="I144" s="63">
        <f t="shared" si="57"/>
        <v>0</v>
      </c>
      <c r="J144" s="60">
        <f t="shared" si="57"/>
        <v>0</v>
      </c>
      <c r="K144" s="60">
        <f t="shared" si="57"/>
        <v>0</v>
      </c>
      <c r="L144" s="60">
        <f t="shared" si="57"/>
        <v>0</v>
      </c>
      <c r="M144" s="60">
        <f t="shared" si="57"/>
        <v>0</v>
      </c>
      <c r="O144" s="104"/>
      <c r="P144" s="104"/>
    </row>
    <row r="145" spans="2:22" s="73" customFormat="1" ht="30" x14ac:dyDescent="0.25">
      <c r="B145" s="76" t="s">
        <v>96</v>
      </c>
      <c r="C145" s="76" t="s">
        <v>97</v>
      </c>
      <c r="D145" s="76" t="s">
        <v>98</v>
      </c>
      <c r="E145" s="76" t="s">
        <v>99</v>
      </c>
      <c r="F145" s="76" t="s">
        <v>100</v>
      </c>
      <c r="G145" s="76" t="s">
        <v>100</v>
      </c>
      <c r="H145" s="76" t="s">
        <v>100</v>
      </c>
      <c r="I145" s="76" t="s">
        <v>100</v>
      </c>
      <c r="J145" s="76" t="s">
        <v>100</v>
      </c>
      <c r="K145" s="76" t="s">
        <v>100</v>
      </c>
      <c r="L145" s="76" t="s">
        <v>100</v>
      </c>
      <c r="M145" s="76" t="s">
        <v>100</v>
      </c>
      <c r="N145" s="78" t="s">
        <v>101</v>
      </c>
      <c r="O145" s="79" t="s">
        <v>102</v>
      </c>
      <c r="P145" s="79" t="s">
        <v>103</v>
      </c>
      <c r="Q145" s="80" t="s">
        <v>104</v>
      </c>
      <c r="R145" s="80" t="s">
        <v>105</v>
      </c>
      <c r="S145" s="80" t="s">
        <v>106</v>
      </c>
      <c r="T145" s="81" t="s">
        <v>107</v>
      </c>
      <c r="U145" s="82"/>
      <c r="V145" s="82"/>
    </row>
    <row r="146" spans="2:22" s="92" customFormat="1" ht="33.75" customHeight="1" x14ac:dyDescent="0.25">
      <c r="B146" s="83"/>
      <c r="C146" s="84"/>
      <c r="D146" s="83"/>
      <c r="E146" s="83"/>
      <c r="F146" s="86"/>
      <c r="G146" s="86"/>
      <c r="H146" s="86"/>
      <c r="I146" s="85"/>
      <c r="J146" s="87"/>
      <c r="K146" s="87"/>
      <c r="L146" s="87"/>
      <c r="M146" s="61"/>
      <c r="N146" s="88">
        <f>IFERROR(IF(O146&lt;25%,AVERAGE(F146:M146),"SANEAR"),0)</f>
        <v>0</v>
      </c>
      <c r="O146" s="89">
        <f>IFERROR(IF(Q146=0,0,R146/Q146),0)</f>
        <v>0</v>
      </c>
      <c r="P146" s="105"/>
      <c r="Q146" s="91">
        <f>IFERROR(IF(F146&lt;0,0,SUM(F146:M146)/COUNTA(F146:M146)),0)</f>
        <v>0</v>
      </c>
      <c r="R146" s="91">
        <f>IFERROR(STDEV(F146,G146,H146,I146,J146,K146,L146,M146),0)</f>
        <v>0</v>
      </c>
      <c r="S146" s="91">
        <f>Q146+R146</f>
        <v>0</v>
      </c>
      <c r="T146" s="91">
        <f>Q146-R146</f>
        <v>0</v>
      </c>
    </row>
    <row r="147" spans="2:22" s="92" customFormat="1" ht="33.75" customHeight="1" x14ac:dyDescent="0.25">
      <c r="B147" s="83"/>
      <c r="C147" s="84"/>
      <c r="D147" s="83"/>
      <c r="E147" s="83"/>
      <c r="F147" s="86"/>
      <c r="G147" s="85"/>
      <c r="H147" s="106"/>
      <c r="I147" s="85"/>
      <c r="J147" s="87"/>
      <c r="K147" s="87"/>
      <c r="L147" s="61"/>
      <c r="M147" s="87"/>
      <c r="N147" s="88">
        <f t="shared" ref="N147:N150" si="58">IFERROR(IF(O147&lt;25%,AVERAGE(F147:M147),"SANEAR"),0)</f>
        <v>0</v>
      </c>
      <c r="O147" s="89">
        <f t="shared" ref="O147:O150" si="59">IFERROR(IF(Q147=0,0,R147/Q147),0)</f>
        <v>0</v>
      </c>
      <c r="P147" s="105"/>
      <c r="Q147" s="91">
        <f t="shared" ref="Q147:Q149" si="60">IFERROR(IF(F148&lt;0,0,SUM(F147:M147)/COUNTA(F147:M147)),0)</f>
        <v>0</v>
      </c>
      <c r="R147" s="91">
        <f t="shared" ref="R147:R150" si="61">IFERROR(STDEV(F147,G147,H147,I147,J147,K147,L147,M147),0)</f>
        <v>0</v>
      </c>
      <c r="S147" s="91">
        <f t="shared" ref="S147:S150" si="62">Q147+R147</f>
        <v>0</v>
      </c>
      <c r="T147" s="91">
        <f t="shared" ref="T147:T150" si="63">Q147-R147</f>
        <v>0</v>
      </c>
    </row>
    <row r="148" spans="2:22" s="92" customFormat="1" ht="33.75" customHeight="1" x14ac:dyDescent="0.2">
      <c r="B148" s="83"/>
      <c r="C148" s="84"/>
      <c r="D148" s="83"/>
      <c r="E148" s="83"/>
      <c r="F148" s="86"/>
      <c r="G148" s="85"/>
      <c r="H148" s="86"/>
      <c r="I148" s="85"/>
      <c r="J148" s="60"/>
      <c r="K148" s="60"/>
      <c r="L148" s="60"/>
      <c r="M148" s="87"/>
      <c r="N148" s="88">
        <f t="shared" si="58"/>
        <v>0</v>
      </c>
      <c r="O148" s="89">
        <f t="shared" si="59"/>
        <v>0</v>
      </c>
      <c r="P148" s="105"/>
      <c r="Q148" s="91">
        <f t="shared" si="60"/>
        <v>0</v>
      </c>
      <c r="R148" s="91">
        <f t="shared" si="61"/>
        <v>0</v>
      </c>
      <c r="S148" s="91">
        <f t="shared" si="62"/>
        <v>0</v>
      </c>
      <c r="T148" s="91">
        <f t="shared" si="63"/>
        <v>0</v>
      </c>
    </row>
    <row r="149" spans="2:22" s="92" customFormat="1" ht="33.75" customHeight="1" x14ac:dyDescent="0.25">
      <c r="B149" s="83"/>
      <c r="C149" s="84"/>
      <c r="D149" s="83"/>
      <c r="E149" s="83"/>
      <c r="F149" s="86"/>
      <c r="G149" s="85"/>
      <c r="H149" s="86"/>
      <c r="I149" s="85"/>
      <c r="J149" s="61"/>
      <c r="K149" s="61"/>
      <c r="L149" s="67"/>
      <c r="M149" s="87"/>
      <c r="N149" s="88">
        <f t="shared" si="58"/>
        <v>0</v>
      </c>
      <c r="O149" s="89">
        <f t="shared" si="59"/>
        <v>0</v>
      </c>
      <c r="P149" s="105"/>
      <c r="Q149" s="91">
        <f t="shared" si="60"/>
        <v>0</v>
      </c>
      <c r="R149" s="91">
        <f t="shared" si="61"/>
        <v>0</v>
      </c>
      <c r="S149" s="91">
        <f t="shared" si="62"/>
        <v>0</v>
      </c>
      <c r="T149" s="91">
        <f t="shared" si="63"/>
        <v>0</v>
      </c>
    </row>
    <row r="150" spans="2:22" s="92" customFormat="1" ht="33.75" customHeight="1" x14ac:dyDescent="0.2">
      <c r="B150" s="83"/>
      <c r="C150" s="84"/>
      <c r="D150" s="83"/>
      <c r="E150" s="83"/>
      <c r="F150" s="86"/>
      <c r="G150" s="85"/>
      <c r="H150" s="86"/>
      <c r="I150" s="85"/>
      <c r="J150" s="60"/>
      <c r="K150" s="60"/>
      <c r="L150" s="71"/>
      <c r="M150" s="87"/>
      <c r="N150" s="88">
        <f t="shared" si="58"/>
        <v>0</v>
      </c>
      <c r="O150" s="89">
        <f t="shared" si="59"/>
        <v>0</v>
      </c>
      <c r="P150" s="105"/>
      <c r="Q150" s="91">
        <f>IFERROR(IF(#REF!&lt;0,0,SUM(F150:M150)/COUNTA(F150:M150)),0)</f>
        <v>0</v>
      </c>
      <c r="R150" s="91">
        <f t="shared" si="61"/>
        <v>0</v>
      </c>
      <c r="S150" s="91">
        <f t="shared" si="62"/>
        <v>0</v>
      </c>
      <c r="T150" s="91">
        <f t="shared" si="63"/>
        <v>0</v>
      </c>
    </row>
  </sheetData>
  <mergeCells count="119">
    <mergeCell ref="D142:E142"/>
    <mergeCell ref="D143:E143"/>
    <mergeCell ref="D144:E144"/>
    <mergeCell ref="D127:E127"/>
    <mergeCell ref="D128:E128"/>
    <mergeCell ref="D129:E129"/>
    <mergeCell ref="B136:E136"/>
    <mergeCell ref="O136:R136"/>
    <mergeCell ref="B137:B144"/>
    <mergeCell ref="C137:C144"/>
    <mergeCell ref="D137:E137"/>
    <mergeCell ref="D139:E139"/>
    <mergeCell ref="D140:E140"/>
    <mergeCell ref="B121:E121"/>
    <mergeCell ref="O121:R121"/>
    <mergeCell ref="B122:B129"/>
    <mergeCell ref="C122:C129"/>
    <mergeCell ref="D122:E122"/>
    <mergeCell ref="D124:E124"/>
    <mergeCell ref="D125:E125"/>
    <mergeCell ref="D126:E126"/>
    <mergeCell ref="D141:E141"/>
    <mergeCell ref="D123:E123"/>
    <mergeCell ref="D138:E138"/>
    <mergeCell ref="B106:E106"/>
    <mergeCell ref="O106:R106"/>
    <mergeCell ref="B107:B114"/>
    <mergeCell ref="C107:C114"/>
    <mergeCell ref="D107:E107"/>
    <mergeCell ref="D109:E109"/>
    <mergeCell ref="D110:E110"/>
    <mergeCell ref="D111:E111"/>
    <mergeCell ref="D112:E112"/>
    <mergeCell ref="D113:E113"/>
    <mergeCell ref="D114:E114"/>
    <mergeCell ref="D108:E108"/>
    <mergeCell ref="B91:E91"/>
    <mergeCell ref="O91:R91"/>
    <mergeCell ref="B92:B99"/>
    <mergeCell ref="C92:C99"/>
    <mergeCell ref="D92:E92"/>
    <mergeCell ref="D94:E94"/>
    <mergeCell ref="D95:E95"/>
    <mergeCell ref="D96:E96"/>
    <mergeCell ref="D97:E97"/>
    <mergeCell ref="D98:E98"/>
    <mergeCell ref="D99:E99"/>
    <mergeCell ref="D93:E93"/>
    <mergeCell ref="B77:B84"/>
    <mergeCell ref="C77:C84"/>
    <mergeCell ref="D77:E77"/>
    <mergeCell ref="D79:E79"/>
    <mergeCell ref="D80:E80"/>
    <mergeCell ref="D81:E81"/>
    <mergeCell ref="D82:E82"/>
    <mergeCell ref="D83:E83"/>
    <mergeCell ref="D84:E84"/>
    <mergeCell ref="D78:E78"/>
    <mergeCell ref="D67:E67"/>
    <mergeCell ref="D68:E68"/>
    <mergeCell ref="D69:E69"/>
    <mergeCell ref="B76:E76"/>
    <mergeCell ref="O76:R76"/>
    <mergeCell ref="D52:E52"/>
    <mergeCell ref="D53:E53"/>
    <mergeCell ref="D54:E54"/>
    <mergeCell ref="B61:E61"/>
    <mergeCell ref="O61:R61"/>
    <mergeCell ref="B62:B69"/>
    <mergeCell ref="C62:C69"/>
    <mergeCell ref="D62:E62"/>
    <mergeCell ref="D64:E64"/>
    <mergeCell ref="D65:E65"/>
    <mergeCell ref="B46:E46"/>
    <mergeCell ref="O46:R46"/>
    <mergeCell ref="B47:B54"/>
    <mergeCell ref="C47:C54"/>
    <mergeCell ref="D47:E47"/>
    <mergeCell ref="D49:E49"/>
    <mergeCell ref="D50:E50"/>
    <mergeCell ref="D51:E51"/>
    <mergeCell ref="D66:E66"/>
    <mergeCell ref="D48:E48"/>
    <mergeCell ref="D63:E63"/>
    <mergeCell ref="B31:E31"/>
    <mergeCell ref="B32:B39"/>
    <mergeCell ref="C32:C39"/>
    <mergeCell ref="D32:E32"/>
    <mergeCell ref="D34:E34"/>
    <mergeCell ref="D35:E35"/>
    <mergeCell ref="D36:E36"/>
    <mergeCell ref="D37:E37"/>
    <mergeCell ref="D38:E38"/>
    <mergeCell ref="D39:E39"/>
    <mergeCell ref="D33:E33"/>
    <mergeCell ref="B16:E16"/>
    <mergeCell ref="B17:B24"/>
    <mergeCell ref="C17:C24"/>
    <mergeCell ref="P1:T1"/>
    <mergeCell ref="B2:E2"/>
    <mergeCell ref="O2:R2"/>
    <mergeCell ref="B3:B10"/>
    <mergeCell ref="C3:C10"/>
    <mergeCell ref="D3:E3"/>
    <mergeCell ref="D5:E5"/>
    <mergeCell ref="D6:E6"/>
    <mergeCell ref="D7:E7"/>
    <mergeCell ref="D8:E8"/>
    <mergeCell ref="D9:E9"/>
    <mergeCell ref="D10:E10"/>
    <mergeCell ref="D4:E4"/>
    <mergeCell ref="D17:E17"/>
    <mergeCell ref="D19:E19"/>
    <mergeCell ref="D20:E20"/>
    <mergeCell ref="D21:E21"/>
    <mergeCell ref="D22:E22"/>
    <mergeCell ref="D23:E23"/>
    <mergeCell ref="D24:E24"/>
    <mergeCell ref="D18:E18"/>
  </mergeCells>
  <hyperlinks>
    <hyperlink ref="F6" r:id="rId1" xr:uid="{847D844E-A861-4A84-8505-612E4A5F9A83}"/>
    <hyperlink ref="G6" r:id="rId2" xr:uid="{31E6870B-DE59-4990-8DBE-F20D64FA2FED}"/>
    <hyperlink ref="H6" r:id="rId3" xr:uid="{8166F8D0-38A4-4042-9F31-C7F46413D866}"/>
  </hyperlinks>
  <pageMargins left="0.51181102362204722" right="0.31496062992125984" top="0.39370078740157483" bottom="0.39370078740157483" header="0.31496062992125984" footer="0.31496062992125984"/>
  <pageSetup paperSize="9" scale="49" orientation="landscape" r:id="rId4"/>
  <headerFooter>
    <oddFooter>Página &amp;P de &amp;N</oddFooter>
  </headerFooter>
  <rowBreaks count="3" manualBreakCount="3">
    <brk id="45" max="16" man="1"/>
    <brk id="90" max="16" man="1"/>
    <brk id="135" max="14" man="1"/>
  </rowBreaks>
  <colBreaks count="1" manualBreakCount="1">
    <brk id="20" max="70" man="1"/>
  </colBreaks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Normal="100" zoomScaleSheetLayoutView="100" workbookViewId="0">
      <selection activeCell="O50" sqref="O50"/>
    </sheetView>
  </sheetViews>
  <sheetFormatPr defaultRowHeight="15" x14ac:dyDescent="0.25"/>
  <cols>
    <col min="1" max="1" width="2.5703125" style="131" customWidth="1"/>
    <col min="2" max="2" width="23.7109375" style="131" customWidth="1"/>
    <col min="3" max="3" width="11.140625" style="131" customWidth="1"/>
    <col min="4" max="4" width="37.28515625" style="131" customWidth="1"/>
    <col min="5" max="5" width="15.85546875" style="131" bestFit="1" customWidth="1"/>
    <col min="6" max="6" width="17.7109375" style="131" customWidth="1"/>
    <col min="7" max="7" width="10.5703125" style="131" customWidth="1"/>
    <col min="8" max="8" width="10.7109375" style="131" bestFit="1" customWidth="1"/>
    <col min="9" max="10" width="9.140625" style="131"/>
    <col min="11" max="11" width="14.28515625" style="131" bestFit="1" customWidth="1"/>
    <col min="12" max="16384" width="9.140625" style="131"/>
  </cols>
  <sheetData>
    <row r="1" spans="2:14" x14ac:dyDescent="0.25">
      <c r="B1" s="128"/>
      <c r="C1" s="129"/>
      <c r="D1" s="129"/>
      <c r="E1" s="129"/>
      <c r="F1" s="130"/>
    </row>
    <row r="2" spans="2:14" ht="15" customHeight="1" x14ac:dyDescent="0.25">
      <c r="B2" s="186" t="s">
        <v>125</v>
      </c>
      <c r="C2" s="187"/>
      <c r="D2" s="187"/>
      <c r="E2" s="187"/>
      <c r="F2" s="188"/>
      <c r="N2" s="132"/>
    </row>
    <row r="3" spans="2:14" ht="18.75" x14ac:dyDescent="0.25">
      <c r="B3" s="133"/>
      <c r="F3" s="134"/>
      <c r="N3" s="132"/>
    </row>
    <row r="4" spans="2:14" ht="22.5" customHeight="1" x14ac:dyDescent="0.25">
      <c r="B4" s="135" t="s">
        <v>126</v>
      </c>
      <c r="C4" s="189" t="s">
        <v>127</v>
      </c>
      <c r="D4" s="189"/>
      <c r="E4" s="189"/>
      <c r="F4" s="190"/>
      <c r="N4" s="132"/>
    </row>
    <row r="5" spans="2:14" x14ac:dyDescent="0.25">
      <c r="B5" s="135" t="s">
        <v>128</v>
      </c>
      <c r="C5" s="189" t="s">
        <v>129</v>
      </c>
      <c r="D5" s="189"/>
      <c r="E5" s="189"/>
      <c r="F5" s="190"/>
    </row>
    <row r="6" spans="2:14" x14ac:dyDescent="0.25">
      <c r="B6" s="135" t="s">
        <v>130</v>
      </c>
      <c r="C6" s="189" t="s">
        <v>131</v>
      </c>
      <c r="D6" s="189"/>
      <c r="E6" s="189"/>
      <c r="F6" s="190"/>
      <c r="N6" s="132"/>
    </row>
    <row r="7" spans="2:14" x14ac:dyDescent="0.25">
      <c r="B7" s="136"/>
      <c r="F7" s="134"/>
      <c r="H7" s="137"/>
      <c r="K7" s="138"/>
      <c r="N7" s="132"/>
    </row>
    <row r="8" spans="2:14" x14ac:dyDescent="0.25">
      <c r="B8" s="139" t="s">
        <v>132</v>
      </c>
      <c r="C8" s="163"/>
      <c r="F8" s="134"/>
      <c r="H8" s="137"/>
      <c r="N8" s="132"/>
    </row>
    <row r="9" spans="2:14" x14ac:dyDescent="0.25">
      <c r="B9" s="139" t="s">
        <v>133</v>
      </c>
      <c r="C9" s="140">
        <f>1-C8</f>
        <v>1</v>
      </c>
      <c r="F9" s="134"/>
      <c r="N9" s="132"/>
    </row>
    <row r="10" spans="2:14" x14ac:dyDescent="0.25">
      <c r="B10" s="139" t="s">
        <v>134</v>
      </c>
      <c r="C10" s="141">
        <v>0.05</v>
      </c>
      <c r="F10" s="134"/>
      <c r="N10" s="132"/>
    </row>
    <row r="11" spans="2:14" x14ac:dyDescent="0.25">
      <c r="B11" s="139" t="s">
        <v>135</v>
      </c>
      <c r="C11" s="142" t="str">
        <f>IF(C8&gt;=22.5%,"TABELA DESONERADA","TABELA NÃO DESONERADA")</f>
        <v>TABELA NÃO DESONERADA</v>
      </c>
      <c r="F11" s="134"/>
    </row>
    <row r="12" spans="2:14" ht="30.75" customHeight="1" x14ac:dyDescent="0.25">
      <c r="B12" s="143" t="s">
        <v>136</v>
      </c>
      <c r="C12" s="191" t="s">
        <v>137</v>
      </c>
      <c r="D12" s="191"/>
      <c r="E12" s="191"/>
      <c r="F12" s="192"/>
    </row>
    <row r="13" spans="2:14" x14ac:dyDescent="0.25">
      <c r="B13" s="139" t="s">
        <v>138</v>
      </c>
      <c r="C13" s="52" t="s">
        <v>139</v>
      </c>
      <c r="F13" s="134"/>
    </row>
    <row r="14" spans="2:14" x14ac:dyDescent="0.25">
      <c r="B14" s="144"/>
      <c r="F14" s="134"/>
    </row>
    <row r="15" spans="2:14" x14ac:dyDescent="0.25">
      <c r="B15" s="144"/>
      <c r="C15" s="145" t="s">
        <v>140</v>
      </c>
      <c r="D15" s="146" t="s">
        <v>141</v>
      </c>
      <c r="E15" s="147">
        <f>VLOOKUP(C12,'[2]Parâmetro BDI'!$A$7:$D$11,(IF('BDI '!C13="1º Quartil",2,IF('BDI '!C13="Médio",3,IF('BDI '!C13="3º Quartil",4)))),FALSE)</f>
        <v>0.03</v>
      </c>
      <c r="F15" s="134"/>
    </row>
    <row r="16" spans="2:14" x14ac:dyDescent="0.25">
      <c r="B16" s="144"/>
      <c r="C16" s="145" t="s">
        <v>142</v>
      </c>
      <c r="D16" s="146" t="s">
        <v>143</v>
      </c>
      <c r="E16" s="147">
        <f>VLOOKUP(C12,'[2]Parâmetro BDI'!$A$7:$P$11,(IF('BDI '!C13="1º Quartil",5,IF('BDI '!C13="Médio",6,IF('BDI '!C13="3º Quartil",7)))),FALSE)</f>
        <v>8.0000000000000002E-3</v>
      </c>
      <c r="F16" s="134"/>
    </row>
    <row r="17" spans="2:13" x14ac:dyDescent="0.25">
      <c r="B17" s="144"/>
      <c r="C17" s="145" t="s">
        <v>144</v>
      </c>
      <c r="D17" s="146" t="s">
        <v>145</v>
      </c>
      <c r="E17" s="147">
        <f>VLOOKUP(C12,'[2]Parâmetro BDI'!$A$7:$P$11,(IF('BDI '!C13="1º Quartil",8,IF('BDI '!C13="Médio",9,IF('BDI '!C13="3º Quartil",10)))),FALSE)</f>
        <v>9.7000000000000003E-3</v>
      </c>
      <c r="F17" s="134"/>
    </row>
    <row r="18" spans="2:13" x14ac:dyDescent="0.25">
      <c r="B18" s="144"/>
      <c r="C18" s="145" t="s">
        <v>146</v>
      </c>
      <c r="D18" s="146" t="s">
        <v>147</v>
      </c>
      <c r="E18" s="147">
        <f>VLOOKUP(C12,'[2]Parâmetro BDI'!$A$7:$P$11,(IF('BDI '!C13="1º Quartil",11,IF('BDI '!C13="Médio",12,IF('BDI '!C13="3º Quartil",13)))),FALSE)</f>
        <v>5.8999999999999999E-3</v>
      </c>
      <c r="F18" s="134"/>
    </row>
    <row r="19" spans="2:13" x14ac:dyDescent="0.25">
      <c r="B19" s="144"/>
      <c r="C19" s="145" t="s">
        <v>148</v>
      </c>
      <c r="D19" s="146" t="s">
        <v>149</v>
      </c>
      <c r="E19" s="147">
        <f>VLOOKUP(C12,'[2]Parâmetro BDI'!$A$7:$P$11,(IF('BDI '!C13="1º Quartil",14,IF('BDI '!C13="Médio",15,IF('BDI '!C13="3º Quartil",16)))),FALSE)</f>
        <v>6.1600000000000002E-2</v>
      </c>
      <c r="F19" s="134"/>
    </row>
    <row r="20" spans="2:13" x14ac:dyDescent="0.25">
      <c r="B20" s="144"/>
      <c r="C20" s="145" t="s">
        <v>150</v>
      </c>
      <c r="D20" s="146" t="s">
        <v>151</v>
      </c>
      <c r="E20" s="147">
        <f>SUM(E21:E24)</f>
        <v>3.6499999999999998E-2</v>
      </c>
      <c r="F20" s="134"/>
    </row>
    <row r="21" spans="2:13" x14ac:dyDescent="0.25">
      <c r="B21" s="144"/>
      <c r="C21" s="148" t="s">
        <v>152</v>
      </c>
      <c r="D21" s="149" t="s">
        <v>153</v>
      </c>
      <c r="E21" s="150">
        <v>6.4999999999999997E-3</v>
      </c>
      <c r="F21" s="134"/>
      <c r="K21" s="151"/>
    </row>
    <row r="22" spans="2:13" x14ac:dyDescent="0.25">
      <c r="B22" s="144"/>
      <c r="C22" s="148" t="s">
        <v>154</v>
      </c>
      <c r="D22" s="149" t="s">
        <v>155</v>
      </c>
      <c r="E22" s="150">
        <v>0.03</v>
      </c>
      <c r="F22" s="134"/>
      <c r="K22" s="138"/>
      <c r="M22" s="152"/>
    </row>
    <row r="23" spans="2:13" ht="39" x14ac:dyDescent="0.25">
      <c r="B23" s="144"/>
      <c r="C23" s="148" t="s">
        <v>156</v>
      </c>
      <c r="D23" s="153" t="s">
        <v>157</v>
      </c>
      <c r="E23" s="150">
        <f>+C10*C8</f>
        <v>0</v>
      </c>
      <c r="F23" s="134"/>
      <c r="M23" s="154"/>
    </row>
    <row r="24" spans="2:13" x14ac:dyDescent="0.25">
      <c r="B24" s="144"/>
      <c r="C24" s="148" t="s">
        <v>158</v>
      </c>
      <c r="D24" s="149" t="s">
        <v>159</v>
      </c>
      <c r="E24" s="150">
        <f>+IF(C11="TABELA DESONERADA",4.5%,0)</f>
        <v>0</v>
      </c>
      <c r="F24" s="134"/>
      <c r="K24" s="152"/>
    </row>
    <row r="25" spans="2:13" ht="5.25" customHeight="1" x14ac:dyDescent="0.25">
      <c r="B25" s="144"/>
      <c r="F25" s="134"/>
    </row>
    <row r="26" spans="2:13" ht="15.75" x14ac:dyDescent="0.25">
      <c r="B26" s="144"/>
      <c r="C26" s="155" t="s">
        <v>160</v>
      </c>
      <c r="D26" s="156"/>
      <c r="E26" s="157">
        <f>ROUND(((1+E15+E16+E17)*(1+E18)*(1+E19)/(1-E20))-1,4)</f>
        <v>0.16120000000000001</v>
      </c>
      <c r="F26" s="134"/>
      <c r="K26" s="158"/>
    </row>
    <row r="27" spans="2:13" x14ac:dyDescent="0.25">
      <c r="B27" s="144"/>
      <c r="F27" s="134"/>
    </row>
    <row r="28" spans="2:13" x14ac:dyDescent="0.25">
      <c r="B28" s="144"/>
      <c r="F28" s="134"/>
    </row>
    <row r="29" spans="2:13" hidden="1" x14ac:dyDescent="0.25">
      <c r="B29" s="159" t="s">
        <v>161</v>
      </c>
      <c r="F29" s="134"/>
    </row>
    <row r="30" spans="2:13" hidden="1" x14ac:dyDescent="0.25">
      <c r="B30" s="144"/>
      <c r="F30" s="134"/>
    </row>
    <row r="31" spans="2:13" hidden="1" x14ac:dyDescent="0.25">
      <c r="B31" s="144"/>
      <c r="C31" s="145" t="s">
        <v>140</v>
      </c>
      <c r="D31" s="146" t="s">
        <v>141</v>
      </c>
      <c r="E31" s="147">
        <f>HLOOKUP('BDI '!$C$13,'[2]Parâmetro BDI'!$B$15:$D$20,2,FALSE)</f>
        <v>1.4999999999999999E-2</v>
      </c>
      <c r="F31" s="134"/>
    </row>
    <row r="32" spans="2:13" hidden="1" x14ac:dyDescent="0.25">
      <c r="B32" s="144"/>
      <c r="C32" s="145" t="s">
        <v>142</v>
      </c>
      <c r="D32" s="146" t="s">
        <v>143</v>
      </c>
      <c r="E32" s="147">
        <f>HLOOKUP('BDI '!$C$13,'[2]Parâmetro BDI'!$B$15:$D$20,3,FALSE)</f>
        <v>3.0000000000000001E-3</v>
      </c>
      <c r="F32" s="134"/>
    </row>
    <row r="33" spans="2:6" hidden="1" x14ac:dyDescent="0.25">
      <c r="B33" s="144"/>
      <c r="C33" s="145" t="s">
        <v>144</v>
      </c>
      <c r="D33" s="146" t="s">
        <v>145</v>
      </c>
      <c r="E33" s="147">
        <f>HLOOKUP('BDI '!$C$13,'[2]Parâmetro BDI'!$B$15:$D$20,4,FALSE)</f>
        <v>5.5999999999999999E-3</v>
      </c>
      <c r="F33" s="134"/>
    </row>
    <row r="34" spans="2:6" hidden="1" x14ac:dyDescent="0.25">
      <c r="B34" s="144"/>
      <c r="C34" s="145" t="s">
        <v>146</v>
      </c>
      <c r="D34" s="146" t="s">
        <v>147</v>
      </c>
      <c r="E34" s="147">
        <f>HLOOKUP('BDI '!$C$13,'[2]Parâmetro BDI'!$B$15:$D$20,5,FALSE)</f>
        <v>8.5000000000000006E-3</v>
      </c>
      <c r="F34" s="134"/>
    </row>
    <row r="35" spans="2:6" hidden="1" x14ac:dyDescent="0.25">
      <c r="B35" s="144"/>
      <c r="C35" s="145" t="s">
        <v>148</v>
      </c>
      <c r="D35" s="146" t="s">
        <v>149</v>
      </c>
      <c r="E35" s="147">
        <f>HLOOKUP('BDI '!$C$13,'[2]Parâmetro BDI'!$B$15:$D$20,6,FALSE)</f>
        <v>3.5000000000000003E-2</v>
      </c>
      <c r="F35" s="134"/>
    </row>
    <row r="36" spans="2:6" hidden="1" x14ac:dyDescent="0.25">
      <c r="B36" s="144"/>
      <c r="C36" s="145" t="s">
        <v>150</v>
      </c>
      <c r="D36" s="146" t="s">
        <v>162</v>
      </c>
      <c r="E36" s="147">
        <f>SUM(E37:E39)</f>
        <v>3.6499999999999998E-2</v>
      </c>
      <c r="F36" s="134"/>
    </row>
    <row r="37" spans="2:6" hidden="1" x14ac:dyDescent="0.25">
      <c r="B37" s="144"/>
      <c r="C37" s="148" t="s">
        <v>152</v>
      </c>
      <c r="D37" s="149" t="s">
        <v>153</v>
      </c>
      <c r="E37" s="150">
        <v>6.4999999999999997E-3</v>
      </c>
      <c r="F37" s="134"/>
    </row>
    <row r="38" spans="2:6" hidden="1" x14ac:dyDescent="0.25">
      <c r="B38" s="144"/>
      <c r="C38" s="148" t="s">
        <v>154</v>
      </c>
      <c r="D38" s="149" t="s">
        <v>155</v>
      </c>
      <c r="E38" s="150">
        <v>0.03</v>
      </c>
      <c r="F38" s="134"/>
    </row>
    <row r="39" spans="2:6" hidden="1" x14ac:dyDescent="0.25">
      <c r="B39" s="144"/>
      <c r="C39" s="148" t="s">
        <v>156</v>
      </c>
      <c r="D39" s="149" t="s">
        <v>159</v>
      </c>
      <c r="E39" s="150">
        <f>+IF(C11="TABELA DESONERADA",4.5%,0)</f>
        <v>0</v>
      </c>
      <c r="F39" s="134"/>
    </row>
    <row r="40" spans="2:6" hidden="1" x14ac:dyDescent="0.25">
      <c r="B40" s="144"/>
      <c r="F40" s="134"/>
    </row>
    <row r="41" spans="2:6" ht="15.75" hidden="1" x14ac:dyDescent="0.25">
      <c r="B41" s="144"/>
      <c r="C41" s="155" t="s">
        <v>163</v>
      </c>
      <c r="D41" s="156"/>
      <c r="E41" s="157">
        <f>ROUND(((1+E31+E32+E33)*(1+E34)*(1+E35)/(1-E36))-1,4)</f>
        <v>0.1089</v>
      </c>
      <c r="F41" s="134"/>
    </row>
    <row r="42" spans="2:6" hidden="1" x14ac:dyDescent="0.25">
      <c r="B42" s="144"/>
      <c r="F42" s="134"/>
    </row>
    <row r="43" spans="2:6" hidden="1" x14ac:dyDescent="0.25">
      <c r="B43" s="144"/>
      <c r="F43" s="134"/>
    </row>
    <row r="44" spans="2:6" hidden="1" x14ac:dyDescent="0.25">
      <c r="B44" s="160"/>
      <c r="C44" s="161"/>
      <c r="D44" s="161"/>
      <c r="E44" s="161"/>
      <c r="F44" s="162"/>
    </row>
    <row r="45" spans="2:6" ht="13.5" customHeight="1" x14ac:dyDescent="0.25">
      <c r="B45" s="184" t="s">
        <v>164</v>
      </c>
      <c r="C45" s="185"/>
      <c r="D45" s="185"/>
      <c r="E45" s="185"/>
      <c r="F45" s="185"/>
    </row>
    <row r="46" spans="2:6" ht="13.5" customHeight="1" x14ac:dyDescent="0.25">
      <c r="B46" s="185"/>
      <c r="C46" s="185"/>
      <c r="D46" s="185"/>
      <c r="E46" s="185"/>
      <c r="F46" s="185"/>
    </row>
    <row r="47" spans="2:6" ht="13.5" customHeight="1" x14ac:dyDescent="0.25">
      <c r="B47" s="185"/>
      <c r="C47" s="185"/>
      <c r="D47" s="185"/>
      <c r="E47" s="185"/>
      <c r="F47" s="185"/>
    </row>
    <row r="48" spans="2:6" ht="54.75" customHeight="1" x14ac:dyDescent="0.25">
      <c r="B48" s="185"/>
      <c r="C48" s="185"/>
      <c r="D48" s="185"/>
      <c r="E48" s="185"/>
      <c r="F48" s="185"/>
    </row>
    <row r="49" spans="2:6" ht="46.5" customHeight="1" x14ac:dyDescent="0.25">
      <c r="B49" s="185"/>
      <c r="C49" s="185"/>
      <c r="D49" s="185"/>
      <c r="E49" s="185"/>
      <c r="F49" s="185"/>
    </row>
    <row r="50" spans="2:6" ht="240" customHeight="1" x14ac:dyDescent="0.25">
      <c r="B50" s="185"/>
      <c r="C50" s="185"/>
      <c r="D50" s="185"/>
      <c r="E50" s="185"/>
      <c r="F50" s="185"/>
    </row>
  </sheetData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165</v>
      </c>
    </row>
    <row r="3" spans="1:16" x14ac:dyDescent="0.2">
      <c r="A3" s="19" t="s">
        <v>166</v>
      </c>
    </row>
    <row r="4" spans="1:16" ht="13.5" thickBot="1" x14ac:dyDescent="0.25"/>
    <row r="5" spans="1:16" ht="13.5" thickBot="1" x14ac:dyDescent="0.25">
      <c r="A5" s="201" t="s">
        <v>167</v>
      </c>
      <c r="B5" s="195" t="s">
        <v>141</v>
      </c>
      <c r="C5" s="193"/>
      <c r="D5" s="194"/>
      <c r="E5" s="195" t="s">
        <v>168</v>
      </c>
      <c r="F5" s="193"/>
      <c r="G5" s="194"/>
      <c r="H5" s="193" t="s">
        <v>169</v>
      </c>
      <c r="I5" s="193"/>
      <c r="J5" s="194"/>
      <c r="K5" s="195" t="s">
        <v>170</v>
      </c>
      <c r="L5" s="193"/>
      <c r="M5" s="193"/>
      <c r="N5" s="195" t="s">
        <v>149</v>
      </c>
      <c r="O5" s="193"/>
      <c r="P5" s="194"/>
    </row>
    <row r="6" spans="1:16" ht="13.5" thickBot="1" x14ac:dyDescent="0.25">
      <c r="A6" s="202"/>
      <c r="B6" s="20" t="s">
        <v>139</v>
      </c>
      <c r="C6" s="21" t="s">
        <v>171</v>
      </c>
      <c r="D6" s="22" t="s">
        <v>172</v>
      </c>
      <c r="E6" s="20" t="s">
        <v>139</v>
      </c>
      <c r="F6" s="21" t="s">
        <v>171</v>
      </c>
      <c r="G6" s="22" t="s">
        <v>172</v>
      </c>
      <c r="H6" s="20" t="s">
        <v>139</v>
      </c>
      <c r="I6" s="21" t="s">
        <v>171</v>
      </c>
      <c r="J6" s="22" t="s">
        <v>172</v>
      </c>
      <c r="K6" s="23" t="s">
        <v>139</v>
      </c>
      <c r="L6" s="24" t="s">
        <v>171</v>
      </c>
      <c r="M6" s="25" t="s">
        <v>172</v>
      </c>
      <c r="N6" s="23" t="s">
        <v>139</v>
      </c>
      <c r="O6" s="24" t="s">
        <v>171</v>
      </c>
      <c r="P6" s="26" t="s">
        <v>172</v>
      </c>
    </row>
    <row r="7" spans="1:16" ht="13.5" thickBot="1" x14ac:dyDescent="0.25">
      <c r="A7" s="51" t="s">
        <v>137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173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174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175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176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96" t="s">
        <v>177</v>
      </c>
      <c r="B14" s="198" t="s">
        <v>178</v>
      </c>
      <c r="C14" s="199"/>
      <c r="D14" s="200"/>
    </row>
    <row r="15" spans="1:16" x14ac:dyDescent="0.2">
      <c r="A15" s="197"/>
      <c r="B15" s="42" t="s">
        <v>139</v>
      </c>
      <c r="C15" s="43" t="s">
        <v>171</v>
      </c>
      <c r="D15" s="44" t="s">
        <v>172</v>
      </c>
    </row>
    <row r="16" spans="1:16" s="18" customFormat="1" ht="15.75" customHeight="1" x14ac:dyDescent="0.25">
      <c r="A16" s="46" t="s">
        <v>141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143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145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147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149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179</v>
      </c>
    </row>
    <row r="3" spans="2:3" x14ac:dyDescent="0.25">
      <c r="B3" t="s">
        <v>13</v>
      </c>
      <c r="C3" t="s">
        <v>180</v>
      </c>
    </row>
    <row r="4" spans="2:3" x14ac:dyDescent="0.25">
      <c r="B4" t="s">
        <v>12</v>
      </c>
      <c r="C4" t="s">
        <v>181</v>
      </c>
    </row>
    <row r="5" spans="2:3" x14ac:dyDescent="0.25">
      <c r="B5" t="s">
        <v>14</v>
      </c>
      <c r="C5" t="s">
        <v>182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A4A7D15A315428C1D9D3F3EF5A15C" ma:contentTypeVersion="13" ma:contentTypeDescription="Crie um novo documento." ma:contentTypeScope="" ma:versionID="69686b3d4878592c5f377f343a848202">
  <xsd:schema xmlns:xsd="http://www.w3.org/2001/XMLSchema" xmlns:xs="http://www.w3.org/2001/XMLSchema" xmlns:p="http://schemas.microsoft.com/office/2006/metadata/properties" xmlns:ns2="7cf26d1f-f459-460a-9ff0-b2f711fcd679" xmlns:ns3="4ff47537-5ec4-4d97-bf61-18d2ea0df3b2" targetNamespace="http://schemas.microsoft.com/office/2006/metadata/properties" ma:root="true" ma:fieldsID="e64e34f2664bc9c1354bcbccffd5c64c" ns2:_="" ns3:_="">
    <xsd:import namespace="7cf26d1f-f459-460a-9ff0-b2f711fcd679"/>
    <xsd:import namespace="4ff47537-5ec4-4d97-bf61-18d2ea0df3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lcf76f155ced4ddcb4097134ff3c332f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26d1f-f459-460a-9ff0-b2f711fcd6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2f45-e96e-4071-ae74-4b0d192cb3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47537-5ec4-4d97-bf61-18d2ea0df3b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2919edc4-8a92-4c7a-a047-6c3f9419bf34}" ma:internalName="TaxCatchAll" ma:showField="CatchAllData" ma:web="4ff47537-5ec4-4d97-bf61-18d2ea0df3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f26d1f-f459-460a-9ff0-b2f711fcd679">
      <Terms xmlns="http://schemas.microsoft.com/office/infopath/2007/PartnerControls"/>
    </lcf76f155ced4ddcb4097134ff3c332f>
    <TaxCatchAll xmlns="4ff47537-5ec4-4d97-bf61-18d2ea0df3b2" xsi:nil="true"/>
  </documentManagement>
</p:properties>
</file>

<file path=customXml/itemProps1.xml><?xml version="1.0" encoding="utf-8"?>
<ds:datastoreItem xmlns:ds="http://schemas.openxmlformats.org/officeDocument/2006/customXml" ds:itemID="{477A1B0A-FCE2-4F94-A289-2B8AEF74CC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26d1f-f459-460a-9ff0-b2f711fcd679"/>
    <ds:schemaRef ds:uri="4ff47537-5ec4-4d97-bf61-18d2ea0df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BBF332-23CC-4137-9E1C-C6D44FE30F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0A7902-0CDF-4C04-AE2A-724F2537A388}">
  <ds:schemaRefs>
    <ds:schemaRef ds:uri="http://schemas.microsoft.com/office/2006/metadata/properties"/>
    <ds:schemaRef ds:uri="http://schemas.microsoft.com/office/infopath/2007/PartnerControls"/>
    <ds:schemaRef ds:uri="7cf26d1f-f459-460a-9ff0-b2f711fcd679"/>
    <ds:schemaRef ds:uri="4ff47537-5ec4-4d97-bf61-18d2ea0df3b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ABC INS</vt:lpstr>
      <vt:lpstr>SESMT</vt:lpstr>
      <vt:lpstr>TAI</vt:lpstr>
      <vt:lpstr>QUADRO COTAÇÕES E EQUALIZAÇÕES</vt:lpstr>
      <vt:lpstr>BDI </vt:lpstr>
      <vt:lpstr>Parâmetro BDI</vt:lpstr>
      <vt:lpstr>Plan1</vt:lpstr>
      <vt:lpstr>'ABC INS'!Area_de_impressao</vt:lpstr>
      <vt:lpstr>'BDI '!Area_de_impressao</vt:lpstr>
      <vt:lpstr>'QUADRO COTAÇÕES E EQUALIZAÇÕES'!Area_de_impressao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2023-01-25T13:15:32Z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0x010100EDAA4A7D15A315428C1D9D3F3EF5A15C</vt:lpwstr>
  </property>
</Properties>
</file>