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128.2023 - Pintura Poços de Caldas\01 - Fase Interna\09 - Edital &amp; Anexos\"/>
    </mc:Choice>
  </mc:AlternateContent>
  <xr:revisionPtr revIDLastSave="0" documentId="13_ncr:1_{029CBC6E-2F16-4A0A-A4B0-91EE4EADF840}" xr6:coauthVersionLast="47" xr6:coauthVersionMax="47" xr10:uidLastSave="{00000000-0000-0000-0000-000000000000}"/>
  <bookViews>
    <workbookView xWindow="-120" yWindow="-120" windowWidth="29040" windowHeight="15840" xr2:uid="{A2E0712F-BBCC-4AE7-B85D-44352492BBC0}"/>
  </bookViews>
  <sheets>
    <sheet name="CRONOGRAMA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CRONOGRAMA!$B$10:$E$109</definedName>
    <definedName name="_Order1" hidden="1">255</definedName>
    <definedName name="_Toc286419920" localSheetId="0">CRONOGRAMA!#REF!</definedName>
    <definedName name="_xlnm.Print_Area" localSheetId="0">CRONOGRAMA!$B$2:$AC$51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CRONOGRAMA!$2:$10</definedName>
    <definedName name="Z_7809317B_5503_4722_9D35_5A4FE57E12E2_.wvu.FilterData" localSheetId="0" hidden="1">CRONOGRAMA!#REF!</definedName>
    <definedName name="Z_7809317B_5503_4722_9D35_5A4FE57E12E2_.wvu.PrintArea" localSheetId="0" hidden="1">CRONOGRAMA!#REF!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1" l="1"/>
  <c r="G51" i="1" s="1"/>
  <c r="H51" i="1" s="1"/>
  <c r="I51" i="1" s="1"/>
  <c r="E51" i="1"/>
  <c r="E50" i="1"/>
  <c r="F49" i="1"/>
  <c r="G49" i="1" s="1"/>
  <c r="H49" i="1" s="1"/>
  <c r="I49" i="1" s="1"/>
  <c r="E49" i="1"/>
  <c r="G48" i="1"/>
  <c r="H48" i="1" s="1"/>
  <c r="I48" i="1" s="1"/>
  <c r="F48" i="1"/>
  <c r="E48" i="1"/>
  <c r="E47" i="1"/>
  <c r="E46" i="1"/>
  <c r="E45" i="1"/>
  <c r="E44" i="1"/>
  <c r="E43" i="1"/>
  <c r="E42" i="1"/>
  <c r="F41" i="1"/>
  <c r="F42" i="1" s="1"/>
  <c r="E41" i="1"/>
  <c r="E40" i="1"/>
  <c r="E39" i="1"/>
  <c r="E38" i="1"/>
  <c r="F37" i="1"/>
  <c r="G37" i="1" s="1"/>
  <c r="E37" i="1"/>
  <c r="E36" i="1"/>
  <c r="F35" i="1"/>
  <c r="F39" i="1" s="1"/>
  <c r="G39" i="1" s="1"/>
  <c r="H39" i="1" s="1"/>
  <c r="I39" i="1" s="1"/>
  <c r="E35" i="1"/>
  <c r="E34" i="1"/>
  <c r="E33" i="1"/>
  <c r="G32" i="1"/>
  <c r="H32" i="1" s="1"/>
  <c r="I32" i="1" s="1"/>
  <c r="F32" i="1"/>
  <c r="E32" i="1"/>
  <c r="E31" i="1"/>
  <c r="F30" i="1"/>
  <c r="G30" i="1" s="1"/>
  <c r="E30" i="1"/>
  <c r="E29" i="1"/>
  <c r="E28" i="1"/>
  <c r="F27" i="1"/>
  <c r="G27" i="1" s="1"/>
  <c r="H27" i="1" s="1"/>
  <c r="I27" i="1" s="1"/>
  <c r="E27" i="1"/>
  <c r="E26" i="1"/>
  <c r="F25" i="1"/>
  <c r="G25" i="1" s="1"/>
  <c r="H25" i="1" s="1"/>
  <c r="I25" i="1" s="1"/>
  <c r="E25" i="1"/>
  <c r="E24" i="1"/>
  <c r="H23" i="1"/>
  <c r="I23" i="1" s="1"/>
  <c r="G23" i="1"/>
  <c r="F23" i="1"/>
  <c r="E23" i="1"/>
  <c r="F22" i="1"/>
  <c r="G22" i="1" s="1"/>
  <c r="E22" i="1"/>
  <c r="H22" i="1" s="1"/>
  <c r="I22" i="1" s="1"/>
  <c r="F21" i="1"/>
  <c r="G21" i="1" s="1"/>
  <c r="H21" i="1" s="1"/>
  <c r="I21" i="1" s="1"/>
  <c r="E21" i="1"/>
  <c r="E20" i="1"/>
  <c r="F19" i="1"/>
  <c r="G19" i="1" s="1"/>
  <c r="H19" i="1" s="1"/>
  <c r="I19" i="1" s="1"/>
  <c r="E19" i="1"/>
  <c r="G18" i="1"/>
  <c r="F18" i="1"/>
  <c r="E18" i="1"/>
  <c r="H18" i="1" s="1"/>
  <c r="I18" i="1" s="1"/>
  <c r="E17" i="1"/>
  <c r="E16" i="1"/>
  <c r="E15" i="1"/>
  <c r="E14" i="1"/>
  <c r="E13" i="1"/>
  <c r="E12" i="1"/>
  <c r="C8" i="1"/>
  <c r="C7" i="1"/>
  <c r="C6" i="1"/>
  <c r="G5" i="1"/>
  <c r="H37" i="1" l="1"/>
  <c r="I37" i="1" s="1"/>
  <c r="F43" i="1"/>
  <c r="G42" i="1"/>
  <c r="H42" i="1" s="1"/>
  <c r="I42" i="1" s="1"/>
  <c r="H30" i="1"/>
  <c r="I30" i="1" s="1"/>
  <c r="G35" i="1"/>
  <c r="H35" i="1" s="1"/>
  <c r="I35" i="1" s="1"/>
  <c r="G41" i="1"/>
  <c r="H41" i="1" s="1"/>
  <c r="I41" i="1" s="1"/>
  <c r="F44" i="1" l="1"/>
  <c r="G43" i="1"/>
  <c r="H43" i="1" s="1"/>
  <c r="I43" i="1" s="1"/>
  <c r="F45" i="1" l="1"/>
  <c r="G44" i="1"/>
  <c r="H44" i="1" s="1"/>
  <c r="I44" i="1" s="1"/>
  <c r="F46" i="1" l="1"/>
  <c r="G46" i="1" s="1"/>
  <c r="H46" i="1" s="1"/>
  <c r="I46" i="1" s="1"/>
  <c r="G45" i="1"/>
  <c r="H45" i="1" s="1"/>
  <c r="I45" i="1" s="1"/>
  <c r="J46" i="1" l="1"/>
  <c r="K46" i="1" s="1"/>
  <c r="L46" i="1" s="1"/>
  <c r="M46" i="1" s="1"/>
  <c r="J30" i="1"/>
  <c r="K30" i="1" s="1"/>
  <c r="L30" i="1" s="1"/>
  <c r="M30" i="1" s="1"/>
  <c r="J22" i="1"/>
  <c r="K22" i="1" s="1"/>
  <c r="L22" i="1" s="1"/>
  <c r="M22" i="1" s="1"/>
  <c r="J45" i="1"/>
  <c r="K45" i="1" s="1"/>
  <c r="L45" i="1" s="1"/>
  <c r="M45" i="1" s="1"/>
  <c r="J37" i="1"/>
  <c r="K37" i="1" s="1"/>
  <c r="L37" i="1" s="1"/>
  <c r="M37" i="1" s="1"/>
  <c r="J21" i="1"/>
  <c r="K21" i="1" s="1"/>
  <c r="L21" i="1" s="1"/>
  <c r="M21" i="1" s="1"/>
  <c r="J49" i="1"/>
  <c r="K49" i="1" s="1"/>
  <c r="L49" i="1" s="1"/>
  <c r="M49" i="1" s="1"/>
  <c r="J41" i="1"/>
  <c r="K41" i="1" s="1"/>
  <c r="L41" i="1" s="1"/>
  <c r="M41" i="1" s="1"/>
  <c r="J25" i="1"/>
  <c r="K25" i="1" s="1"/>
  <c r="L25" i="1" s="1"/>
  <c r="M25" i="1" s="1"/>
  <c r="J44" i="1"/>
  <c r="K44" i="1" s="1"/>
  <c r="L44" i="1" s="1"/>
  <c r="M44" i="1" s="1"/>
  <c r="J51" i="1"/>
  <c r="K51" i="1" s="1"/>
  <c r="L51" i="1" s="1"/>
  <c r="M51" i="1" s="1"/>
  <c r="J43" i="1"/>
  <c r="K43" i="1" s="1"/>
  <c r="L43" i="1" s="1"/>
  <c r="M43" i="1" s="1"/>
  <c r="J35" i="1"/>
  <c r="K35" i="1" s="1"/>
  <c r="L35" i="1" s="1"/>
  <c r="M35" i="1" s="1"/>
  <c r="J27" i="1"/>
  <c r="K27" i="1" s="1"/>
  <c r="L27" i="1" s="1"/>
  <c r="M27" i="1" s="1"/>
  <c r="J19" i="1"/>
  <c r="K19" i="1" s="1"/>
  <c r="L19" i="1" s="1"/>
  <c r="M19" i="1" s="1"/>
  <c r="J42" i="1"/>
  <c r="K42" i="1" s="1"/>
  <c r="L42" i="1" s="1"/>
  <c r="M42" i="1" s="1"/>
  <c r="J18" i="1"/>
  <c r="K18" i="1" s="1"/>
  <c r="L18" i="1" s="1"/>
  <c r="M18" i="1" s="1"/>
  <c r="J48" i="1"/>
  <c r="K48" i="1" s="1"/>
  <c r="L48" i="1" s="1"/>
  <c r="M48" i="1" s="1"/>
  <c r="J32" i="1"/>
  <c r="K32" i="1" s="1"/>
  <c r="L32" i="1" s="1"/>
  <c r="M32" i="1" s="1"/>
  <c r="J39" i="1"/>
  <c r="K39" i="1" s="1"/>
  <c r="L39" i="1" s="1"/>
  <c r="M39" i="1" s="1"/>
  <c r="J23" i="1"/>
  <c r="K23" i="1" s="1"/>
  <c r="L23" i="1" s="1"/>
  <c r="M23" i="1" s="1"/>
</calcChain>
</file>

<file path=xl/sharedStrings.xml><?xml version="1.0" encoding="utf-8"?>
<sst xmlns="http://schemas.openxmlformats.org/spreadsheetml/2006/main" count="142" uniqueCount="111">
  <si>
    <t>SERVIÇO SOCIAL DO COMERCIO</t>
  </si>
  <si>
    <t>H</t>
  </si>
  <si>
    <t>MIN</t>
  </si>
  <si>
    <t>DIA</t>
  </si>
  <si>
    <t>HORAS</t>
  </si>
  <si>
    <t>MIN/DIA</t>
  </si>
  <si>
    <t>SERVIÇO:</t>
  </si>
  <si>
    <t>LOCAL :</t>
  </si>
  <si>
    <t>PRAZO :</t>
  </si>
  <si>
    <t>PRODUÇÃO</t>
  </si>
  <si>
    <t>DIAS</t>
  </si>
  <si>
    <t>Nº FUNC</t>
  </si>
  <si>
    <t>NUM</t>
  </si>
  <si>
    <t>MÊS 01</t>
  </si>
  <si>
    <t>MÊS 02</t>
  </si>
  <si>
    <t>MÊS 03</t>
  </si>
  <si>
    <t>MÊS 04</t>
  </si>
  <si>
    <t>ITEM</t>
  </si>
  <si>
    <t>DESCRIÇÃO DOS SERVIÇOS</t>
  </si>
  <si>
    <t>UNID.</t>
  </si>
  <si>
    <t>QUANT.</t>
  </si>
  <si>
    <t>UNID/MIN</t>
  </si>
  <si>
    <t>CORRIDOS</t>
  </si>
  <si>
    <t>ÚTEIS</t>
  </si>
  <si>
    <t>EXECUÇÃO</t>
  </si>
  <si>
    <t>SEMANAS</t>
  </si>
  <si>
    <t>1.</t>
  </si>
  <si>
    <t>MOBILIZAÇÃO, DESMOBILIZAÇÃO, CANTEIRO DE SERVIÇOS, SERVIÇOS INICIAIS E EQUIPAMENTOS</t>
  </si>
  <si>
    <t>1.1</t>
  </si>
  <si>
    <t>Mobilização, desmobilização, instalação e manutenção de canteiro de serviços.</t>
  </si>
  <si>
    <t>unid.</t>
  </si>
  <si>
    <t>1.2</t>
  </si>
  <si>
    <t>Encarregado ou supervisor de serviços.</t>
  </si>
  <si>
    <t>mês</t>
  </si>
  <si>
    <t>1.3</t>
  </si>
  <si>
    <t xml:space="preserve">Auxiliar técnico / Assistente de engenharia </t>
  </si>
  <si>
    <t>1.4</t>
  </si>
  <si>
    <t>Técnico de segurança.</t>
  </si>
  <si>
    <t>1.5</t>
  </si>
  <si>
    <t>Caçambas capacidade 5 m³.</t>
  </si>
  <si>
    <t>1.6</t>
  </si>
  <si>
    <t xml:space="preserve">Locação de andaime metálico tipo fachadeiro, largura de 1,20 m x altura de 2,0 m por painel, incluindo diagonais em x, barras de ligação, sapatas e demais itens necessários a montagem (não inclui instalação) .                                                                                                                                                                                                                                                     </t>
  </si>
  <si>
    <t>m² x mês</t>
  </si>
  <si>
    <t>1.7</t>
  </si>
  <si>
    <t xml:space="preserve">Montagem e desmontagem de andaime modular fachadeiro, com piso metálico, para edificações com múltiplos pavimentos (exclusive andaime e limpeza). </t>
  </si>
  <si>
    <t>m²</t>
  </si>
  <si>
    <t>1.8</t>
  </si>
  <si>
    <t>Colocação de tela em andaime fachadeiro.</t>
  </si>
  <si>
    <t>2.</t>
  </si>
  <si>
    <t>EXECUÇÃO DE DEMOLIÇÕES, ARGAMASSAS, CONCRETOS E REVESTIMENTOS EM GERAL</t>
  </si>
  <si>
    <t>2.1</t>
  </si>
  <si>
    <t>Execução de chapisco britado em brita número 0 aplicado em alvenarias internas, externas, tetos e elementos estruturais, com espessura máxima de 1,00 cm, feito com argamassa industrializada, incluindo limpeza do substrato, mão de obra e material.</t>
  </si>
  <si>
    <t>2.2</t>
  </si>
  <si>
    <t>Execução de reboco aplicado sobre chapisco ou direto sobre substrato, espessura mínima de 0,50 cm feito com argamassa industrializada, incluindo mão de obra e material.</t>
  </si>
  <si>
    <t>2.3</t>
  </si>
  <si>
    <t>Aplicação de massa niveladora a base acrílica ou PVA sobre parede, incluindo remoção do revestimento atual, limpeza do substrato, mão de obra e material. Método executivo conforme NBR 13245. Material referência marca Coral ou equivalente.</t>
  </si>
  <si>
    <t>3.</t>
  </si>
  <si>
    <t>APLICAÇÃO DE PINTURA EM MEIO-FIO</t>
  </si>
  <si>
    <t>3.1</t>
  </si>
  <si>
    <t xml:space="preserve">Aplicação de pintura com tinta acrílica em meio-fio, cor concreto ou branco neve mão de obra e material. </t>
  </si>
  <si>
    <t>4.</t>
  </si>
  <si>
    <t>APLICAÇÃO DE PINTURA EM MURO INTERNO E EXTERNO</t>
  </si>
  <si>
    <t>4.1</t>
  </si>
  <si>
    <t xml:space="preserve">Aplicação de pintura com tinta acrílica em muro, cor concreto ou branco neve mão de obra e material. </t>
  </si>
  <si>
    <t>5.</t>
  </si>
  <si>
    <t>APLICAÇÃO DE PINTURA EM PAREDES DAS EDIFICAÇÕES</t>
  </si>
  <si>
    <t>5.1</t>
  </si>
  <si>
    <t>EDIFICAÇÕES POUSADAS</t>
  </si>
  <si>
    <t>5.1.1</t>
  </si>
  <si>
    <t xml:space="preserve">Aplicação de pintura com tinta acrílica em paredes externas das edificações com trabalho em altura, cor concreto ou branco neve mão de obra e material. </t>
  </si>
  <si>
    <t>5.2</t>
  </si>
  <si>
    <t>PRÉDIO ADMINISTRATIVO E CASA AMARELA</t>
  </si>
  <si>
    <t>5.2.1</t>
  </si>
  <si>
    <t>6.</t>
  </si>
  <si>
    <t>APLICAÇÃO DE PINTURA NA ÁREA DO GINÁSIO</t>
  </si>
  <si>
    <t>6.1</t>
  </si>
  <si>
    <t>PAREDE INTERNA GINÁSIO</t>
  </si>
  <si>
    <t>6.1.1</t>
  </si>
  <si>
    <t>Aplicação de pintura com tinta látex acrílica premium, cor branco gelo, em parede interna sobre ardósia, massa, argamassa tipo reboco, chapisco ou textura, 02 (duas) demãos, incluindo mão de obra e material. Método executivo conforme NBR 13245. Material referência marca Coral ou equivalente.</t>
  </si>
  <si>
    <t>6.2</t>
  </si>
  <si>
    <t>ARQUIBANCADA INTERNA GINÁSIO</t>
  </si>
  <si>
    <t>6.2.1</t>
  </si>
  <si>
    <t>Aplicação de pintura acrílica premium em piso cimentado tipo arquibancadas de quadras poliesportivas, mão de obra e material. Método executivo conforme NBR 13245. Material referência marca Sherwin Williams ou equivalente.</t>
  </si>
  <si>
    <t>6.3</t>
  </si>
  <si>
    <t>PAREDE EXTERNA GINÁSIO</t>
  </si>
  <si>
    <t>6.3.1</t>
  </si>
  <si>
    <t>Aplicação de pintura com tinta látex acrílica premium em parede externa sobre massa, argamassa tipo reboco, chapisco ou textura, 02 (duas) demãos, incluindo mão de obra e material. Método executivo conforme NBR 13245. Material referência marca Coral ou equivalente.</t>
  </si>
  <si>
    <t>7.</t>
  </si>
  <si>
    <t>PINTURA ESMALTE</t>
  </si>
  <si>
    <t>7.1</t>
  </si>
  <si>
    <t>Aplicação de pintura esmalte brilhante sobre todas as faces da superfície metálica tipo guarda-corpo, corrimão, janela e grade em ambiente interno ou externo em geral 02 (duas) demãos. Método executivo conforme NBR 13245.</t>
  </si>
  <si>
    <t>7.2</t>
  </si>
  <si>
    <t>Aplicação de pintura esmalte fosco sobre superfície metálica tipo guarda-corpo com corrimão,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</si>
  <si>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7.3</t>
  </si>
  <si>
    <t>Aplicação de pintura esmalte fosco sobre superfície metálica tipo alambrado,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</si>
  <si>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Aplicação de pintura esmalte fosco sobre superfície metálica tipo grelhas e tampas de caixas de passagem,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</si>
  <si>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7.4</t>
  </si>
  <si>
    <t>Aplicação de pintura acrílica premium em poste de iluminação altura 4 metros com 02 (duas) demãos, incluindo mão de obra e material. Método executivo conforme NBR 13245. Material referência marca Suvinil ou equivalente.</t>
  </si>
  <si>
    <t>7.5</t>
  </si>
  <si>
    <t>Aplicação de pintura esmalte fosco sobre superfície metálica tipo postes de iluminação ornamental,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</si>
  <si>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8.</t>
  </si>
  <si>
    <t>PREPARAÇÃO E APLICAÇÃO DE VERNIZ</t>
  </si>
  <si>
    <t>8.1</t>
  </si>
  <si>
    <t>Lixamento de madeira para aplicação de fundo ou pintura.</t>
  </si>
  <si>
    <t>8.2</t>
  </si>
  <si>
    <t>Aplicação de verniz premium em superfície de madeira, 02 (duas) demãos, incluindo mão de obra e material. Método executivo conforme NBR 13245. Material referência marca Coral ou equivalente.</t>
  </si>
  <si>
    <t>9.</t>
  </si>
  <si>
    <t>APLICAÇÃO DE PINTURA EPOXI</t>
  </si>
  <si>
    <t>9.1</t>
  </si>
  <si>
    <t>Pintura com tinta epoxídica de acabamento aplicada a rolo ou pincel sobre perfil metálico executado em fábrica (por demão).</t>
  </si>
  <si>
    <t>ANEXO VI - CRONOGRAMA INICIAL DA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</si>
</sst>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11" fillId="0" borderId="0" applyFont="0" applyFill="0" applyBorder="0" applyAlignment="0" applyProtection="0"/>
  </cellStyleXfs>
  <cellXfs count="8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" fontId="4" fillId="0" borderId="2" xfId="2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1" fontId="4" fillId="0" borderId="3" xfId="2" applyNumberFormat="1" applyFont="1" applyBorder="1" applyAlignment="1">
      <alignment vertical="center"/>
    </xf>
    <xf numFmtId="1" fontId="4" fillId="0" borderId="0" xfId="2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1" fontId="4" fillId="0" borderId="5" xfId="2" applyNumberFormat="1" applyFont="1" applyBorder="1" applyAlignment="1">
      <alignment vertical="center"/>
    </xf>
    <xf numFmtId="10" fontId="4" fillId="0" borderId="0" xfId="1" applyNumberFormat="1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" fontId="4" fillId="0" borderId="0" xfId="2" applyNumberFormat="1" applyFont="1" applyAlignment="1">
      <alignment horizontal="right" vertical="center"/>
    </xf>
    <xf numFmtId="0" fontId="6" fillId="0" borderId="4" xfId="0" applyFont="1" applyBorder="1" applyAlignment="1" applyProtection="1">
      <alignment horizontal="right" vertical="center" wrapText="1"/>
      <protection locked="0"/>
    </xf>
    <xf numFmtId="1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2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" fontId="7" fillId="0" borderId="8" xfId="2" applyNumberFormat="1" applyFont="1" applyBorder="1" applyAlignment="1">
      <alignment horizontal="center" vertical="center"/>
    </xf>
    <xf numFmtId="1" fontId="7" fillId="0" borderId="9" xfId="2" applyNumberFormat="1" applyFont="1" applyBorder="1" applyAlignment="1">
      <alignment horizontal="center" vertical="center"/>
    </xf>
    <xf numFmtId="1" fontId="7" fillId="0" borderId="11" xfId="2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1" fontId="7" fillId="0" borderId="18" xfId="2" applyNumberFormat="1" applyFont="1" applyBorder="1" applyAlignment="1">
      <alignment horizontal="center" vertical="center"/>
    </xf>
    <xf numFmtId="1" fontId="7" fillId="0" borderId="19" xfId="2" applyNumberFormat="1" applyFont="1" applyBorder="1" applyAlignment="1">
      <alignment horizontal="center" vertical="center"/>
    </xf>
    <xf numFmtId="1" fontId="7" fillId="0" borderId="21" xfId="2" applyNumberFormat="1" applyFont="1" applyBorder="1" applyAlignment="1">
      <alignment horizontal="center" vertical="center"/>
    </xf>
    <xf numFmtId="1" fontId="4" fillId="0" borderId="18" xfId="2" applyNumberFormat="1" applyFont="1" applyBorder="1" applyAlignment="1">
      <alignment horizontal="center" vertical="center"/>
    </xf>
    <xf numFmtId="1" fontId="4" fillId="0" borderId="19" xfId="2" applyNumberFormat="1" applyFont="1" applyBorder="1" applyAlignment="1">
      <alignment horizontal="center" vertical="center"/>
    </xf>
    <xf numFmtId="1" fontId="4" fillId="0" borderId="21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2" borderId="22" xfId="0" quotePrefix="1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justify" vertical="center" wrapText="1"/>
    </xf>
    <xf numFmtId="1" fontId="9" fillId="2" borderId="24" xfId="0" quotePrefix="1" applyNumberFormat="1" applyFont="1" applyFill="1" applyBorder="1" applyAlignment="1">
      <alignment horizontal="center" vertical="center"/>
    </xf>
    <xf numFmtId="2" fontId="10" fillId="2" borderId="24" xfId="3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vertical="center"/>
    </xf>
    <xf numFmtId="1" fontId="12" fillId="2" borderId="25" xfId="0" applyNumberFormat="1" applyFont="1" applyFill="1" applyBorder="1" applyAlignment="1">
      <alignment horizontal="center" vertical="center"/>
    </xf>
    <xf numFmtId="2" fontId="12" fillId="2" borderId="25" xfId="0" applyNumberFormat="1" applyFont="1" applyFill="1" applyBorder="1" applyAlignment="1">
      <alignment vertical="center"/>
    </xf>
    <xf numFmtId="0" fontId="12" fillId="2" borderId="26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22" xfId="0" applyFont="1" applyBorder="1" applyAlignment="1">
      <alignment horizontal="left" vertical="center"/>
    </xf>
    <xf numFmtId="0" fontId="13" fillId="0" borderId="27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center" vertical="center"/>
    </xf>
    <xf numFmtId="2" fontId="13" fillId="0" borderId="23" xfId="0" applyNumberFormat="1" applyFont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wrapText="1"/>
    </xf>
    <xf numFmtId="1" fontId="12" fillId="2" borderId="25" xfId="0" applyNumberFormat="1" applyFont="1" applyFill="1" applyBorder="1" applyAlignment="1">
      <alignment vertical="center"/>
    </xf>
    <xf numFmtId="0" fontId="14" fillId="0" borderId="19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left" vertical="center"/>
    </xf>
    <xf numFmtId="0" fontId="13" fillId="0" borderId="29" xfId="0" applyFont="1" applyBorder="1" applyAlignment="1">
      <alignment horizontal="justify" vertical="center" wrapText="1"/>
    </xf>
    <xf numFmtId="0" fontId="13" fillId="0" borderId="29" xfId="0" applyFont="1" applyBorder="1" applyAlignment="1">
      <alignment horizontal="center" vertical="center" wrapText="1"/>
    </xf>
    <xf numFmtId="2" fontId="13" fillId="0" borderId="30" xfId="0" applyNumberFormat="1" applyFont="1" applyBorder="1" applyAlignment="1">
      <alignment horizontal="center" vertical="center" wrapText="1"/>
    </xf>
    <xf numFmtId="1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1" fontId="4" fillId="0" borderId="32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horizontal="center" vertical="center"/>
    </xf>
    <xf numFmtId="164" fontId="4" fillId="0" borderId="0" xfId="3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1" fontId="4" fillId="0" borderId="12" xfId="2" applyNumberFormat="1" applyFont="1" applyBorder="1" applyAlignment="1">
      <alignment horizontal="center" vertical="center"/>
    </xf>
    <xf numFmtId="1" fontId="4" fillId="0" borderId="13" xfId="2" applyNumberFormat="1" applyFont="1" applyBorder="1" applyAlignment="1">
      <alignment horizontal="center" vertical="center"/>
    </xf>
    <xf numFmtId="1" fontId="4" fillId="0" borderId="14" xfId="2" applyNumberFormat="1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1" fontId="7" fillId="0" borderId="10" xfId="2" applyNumberFormat="1" applyFont="1" applyBorder="1" applyAlignment="1">
      <alignment horizontal="center" vertical="center"/>
    </xf>
    <xf numFmtId="1" fontId="7" fillId="0" borderId="20" xfId="2" applyNumberFormat="1" applyFont="1" applyBorder="1" applyAlignment="1">
      <alignment horizontal="center" vertical="center"/>
    </xf>
  </cellXfs>
  <cellStyles count="4">
    <cellStyle name="Normal" xfId="0" builtinId="0"/>
    <cellStyle name="Normal_ListaALM" xfId="2" xr:uid="{624C7838-C9FA-4999-B4BA-72C46DDE8C4B}"/>
    <cellStyle name="Porcentagem" xfId="1" builtinId="5"/>
    <cellStyle name="Vírgula 2" xfId="3" xr:uid="{CB06F9D1-6C13-43B1-84DB-0ECC621F1D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153921</xdr:colOff>
      <xdr:row>4</xdr:row>
      <xdr:rowOff>112335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CFDA4CFF-EA9F-413A-A7FA-F3B3DC474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58794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2%20-%20OBRAS/1%20-%20OBRAS%20SP/1%20-%20OBRAS%20EM%20ANDAMENTO/MODELO%20GP14/Residencial%20Monet%20-%20SP.LAT.029/6-%20Or&#231;amentos/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MA\Proposta\Coordena&#231;&#227;o%20Civil\&#193;REAS%20E%20UNIDADES\Regional%20Sul\Sesc%20Po&#231;os%20de%20Caldas\Termos%20de%20Refer&#234;ncia\Civil\2023\004005-00784%20-%20Servi&#231;os%20de%20Manuten&#231;&#227;o%20de%20Pintura\01%20-%20Termo%20de%20refer&#234;ncia\Anexo%20I%20-%20Or&#231;ament&#225;ria.xlsx" TargetMode="External"/><Relationship Id="rId1" Type="http://schemas.openxmlformats.org/officeDocument/2006/relationships/externalLinkPath" Target="/GMA/Proposta/Coordena&#231;&#227;o%20Civil/&#193;REAS%20E%20UNIDADES/Regional%20Sul/Sesc%20Po&#231;os%20de%20Caldas/Termos%20de%20Refer&#234;ncia/Civil/2023/004005-00784%20-%20Servi&#231;os%20de%20Manuten&#231;&#227;o%20de%20Pintura/01%20-%20Termo%20de%20refer&#234;ncia/Anexo%20I%20-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"/>
      <sheetName val="CRONOGRAMA"/>
      <sheetName val="CPU"/>
      <sheetName val="ADM OBRA"/>
      <sheetName val="BDI SERVIÇOS"/>
      <sheetName val="INSUMOS"/>
      <sheetName val="SINAPI"/>
      <sheetName val="Ginásio"/>
      <sheetName val="Pintura e civil"/>
      <sheetName val="Considerações"/>
      <sheetName val="Planilha1"/>
      <sheetName val="Esmalte"/>
    </sheetNames>
    <sheetDataSet>
      <sheetData sheetId="0"/>
      <sheetData sheetId="1">
        <row r="6">
          <cell r="C6" t="str">
            <v>MANUTENÇÃO EM PINTURA</v>
          </cell>
        </row>
        <row r="12">
          <cell r="E12">
            <v>1</v>
          </cell>
        </row>
        <row r="13">
          <cell r="E13">
            <v>4</v>
          </cell>
        </row>
        <row r="14">
          <cell r="E14">
            <v>4</v>
          </cell>
        </row>
        <row r="15">
          <cell r="E15">
            <v>40</v>
          </cell>
        </row>
        <row r="16">
          <cell r="E16">
            <v>2</v>
          </cell>
        </row>
        <row r="17">
          <cell r="E17">
            <v>800</v>
          </cell>
        </row>
        <row r="18">
          <cell r="E18">
            <v>2100</v>
          </cell>
        </row>
        <row r="19">
          <cell r="E19">
            <v>200</v>
          </cell>
        </row>
        <row r="21">
          <cell r="E21">
            <v>10</v>
          </cell>
        </row>
        <row r="22">
          <cell r="E22">
            <v>10</v>
          </cell>
        </row>
        <row r="23">
          <cell r="E23">
            <v>10</v>
          </cell>
        </row>
        <row r="25">
          <cell r="E25">
            <v>105</v>
          </cell>
        </row>
        <row r="27">
          <cell r="E27">
            <v>2500</v>
          </cell>
        </row>
        <row r="30">
          <cell r="E30">
            <v>4000</v>
          </cell>
        </row>
        <row r="32">
          <cell r="E32">
            <v>1500</v>
          </cell>
        </row>
        <row r="35">
          <cell r="E35">
            <v>1000</v>
          </cell>
        </row>
        <row r="37">
          <cell r="E37">
            <v>350</v>
          </cell>
        </row>
        <row r="39">
          <cell r="E39">
            <v>1050</v>
          </cell>
        </row>
        <row r="41">
          <cell r="E41">
            <v>200</v>
          </cell>
        </row>
        <row r="42">
          <cell r="E42">
            <v>100</v>
          </cell>
        </row>
        <row r="43">
          <cell r="E43">
            <v>300</v>
          </cell>
        </row>
        <row r="44">
          <cell r="E44">
            <v>5</v>
          </cell>
        </row>
        <row r="45">
          <cell r="E45">
            <v>5</v>
          </cell>
        </row>
        <row r="46">
          <cell r="E46">
            <v>5</v>
          </cell>
        </row>
        <row r="48">
          <cell r="E48">
            <v>252.00000000000006</v>
          </cell>
        </row>
        <row r="49">
          <cell r="E49">
            <v>252.00000000000006</v>
          </cell>
        </row>
        <row r="51">
          <cell r="E51">
            <v>100</v>
          </cell>
        </row>
      </sheetData>
      <sheetData sheetId="2"/>
      <sheetData sheetId="3">
        <row r="1">
          <cell r="W1">
            <v>3.1470515277777782</v>
          </cell>
        </row>
        <row r="11">
          <cell r="G11" t="str">
            <v>0,0700000</v>
          </cell>
        </row>
        <row r="15">
          <cell r="G15" t="str">
            <v>0,4700000</v>
          </cell>
        </row>
        <row r="20">
          <cell r="G20" t="str">
            <v>0,5140000</v>
          </cell>
        </row>
        <row r="24">
          <cell r="G24" t="str">
            <v>0,1870000</v>
          </cell>
        </row>
        <row r="30">
          <cell r="G30" t="str">
            <v>0,2750000</v>
          </cell>
        </row>
        <row r="35">
          <cell r="G35" t="str">
            <v>1,3559000</v>
          </cell>
        </row>
        <row r="40">
          <cell r="G40" t="str">
            <v>0,0734000</v>
          </cell>
        </row>
        <row r="42">
          <cell r="G42" t="str">
            <v>0,2951000</v>
          </cell>
        </row>
        <row r="50">
          <cell r="G50" t="str">
            <v>0,4718000</v>
          </cell>
        </row>
        <row r="53">
          <cell r="G53" t="str">
            <v>0,0541000</v>
          </cell>
        </row>
        <row r="57">
          <cell r="G57" t="str">
            <v>0,2149000</v>
          </cell>
        </row>
      </sheetData>
      <sheetData sheetId="4">
        <row r="6">
          <cell r="C6" t="str">
            <v>MANUTENÇÃO EM PINTURA</v>
          </cell>
        </row>
        <row r="7">
          <cell r="C7" t="str">
            <v>SESC POÇOS DE CALDAS</v>
          </cell>
        </row>
        <row r="8">
          <cell r="C8">
            <v>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217DE-8096-4AB8-B6FB-B82A0766E08E}">
  <sheetPr>
    <outlinePr summaryBelow="0" summaryRight="0"/>
  </sheetPr>
  <dimension ref="B2:AC147"/>
  <sheetViews>
    <sheetView showGridLines="0" showZeros="0" tabSelected="1" view="pageBreakPreview" zoomScale="70" zoomScaleNormal="70" zoomScaleSheetLayoutView="70" zoomScalePageLayoutView="60" workbookViewId="0">
      <pane ySplit="10" topLeftCell="A11" activePane="bottomLeft" state="frozen"/>
      <selection pane="bottomLeft" activeCell="E14" sqref="E14"/>
    </sheetView>
  </sheetViews>
  <sheetFormatPr defaultColWidth="9.140625" defaultRowHeight="12.75" outlineLevelCol="1" x14ac:dyDescent="0.25"/>
  <cols>
    <col min="1" max="1" width="1.7109375" style="76" customWidth="1"/>
    <col min="2" max="2" width="14.28515625" style="58" bestFit="1" customWidth="1"/>
    <col min="3" max="3" width="116.5703125" style="75" customWidth="1"/>
    <col min="4" max="4" width="14.28515625" style="58" bestFit="1" customWidth="1"/>
    <col min="5" max="5" width="16.7109375" style="58" bestFit="1" customWidth="1" collapsed="1"/>
    <col min="6" max="8" width="9.7109375" style="76" hidden="1" customWidth="1" outlineLevel="1"/>
    <col min="9" max="9" width="9.7109375" style="18" hidden="1" customWidth="1" outlineLevel="1"/>
    <col min="10" max="12" width="9.7109375" style="76" hidden="1" customWidth="1" outlineLevel="1"/>
    <col min="13" max="13" width="9.7109375" style="76" customWidth="1"/>
    <col min="14" max="29" width="6.7109375" style="76" customWidth="1"/>
    <col min="30" max="16384" width="9.140625" style="76"/>
  </cols>
  <sheetData>
    <row r="2" spans="2:29" s="7" customFormat="1" x14ac:dyDescent="0.25">
      <c r="B2" s="1"/>
      <c r="C2" s="2"/>
      <c r="D2" s="3"/>
      <c r="E2" s="3"/>
      <c r="F2" s="4"/>
      <c r="G2" s="4"/>
      <c r="H2" s="4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6"/>
    </row>
    <row r="3" spans="2:29" s="7" customFormat="1" ht="15.75" x14ac:dyDescent="0.25">
      <c r="B3" s="83" t="s">
        <v>0</v>
      </c>
      <c r="C3" s="84"/>
      <c r="D3" s="84"/>
      <c r="E3" s="84"/>
      <c r="G3" s="8">
        <v>1</v>
      </c>
      <c r="H3" s="7" t="s">
        <v>1</v>
      </c>
      <c r="I3" s="7">
        <v>60</v>
      </c>
      <c r="J3" s="7" t="s">
        <v>2</v>
      </c>
      <c r="AC3" s="9"/>
    </row>
    <row r="4" spans="2:29" s="7" customFormat="1" ht="15.75" x14ac:dyDescent="0.25">
      <c r="B4" s="83" t="s">
        <v>110</v>
      </c>
      <c r="C4" s="84"/>
      <c r="D4" s="84"/>
      <c r="E4" s="84"/>
      <c r="G4" s="8">
        <v>1</v>
      </c>
      <c r="H4" s="7" t="s">
        <v>3</v>
      </c>
      <c r="I4" s="7">
        <v>8</v>
      </c>
      <c r="J4" s="7" t="s">
        <v>4</v>
      </c>
      <c r="P4" s="10">
        <v>0</v>
      </c>
      <c r="T4" s="10"/>
      <c r="X4" s="10"/>
      <c r="AB4" s="10"/>
      <c r="AC4" s="9"/>
    </row>
    <row r="5" spans="2:29" s="7" customFormat="1" x14ac:dyDescent="0.25">
      <c r="B5" s="11"/>
      <c r="C5" s="12"/>
      <c r="D5" s="13"/>
      <c r="E5" s="13"/>
      <c r="G5" s="14">
        <f>I3*I4</f>
        <v>480</v>
      </c>
      <c r="H5" s="7" t="s">
        <v>5</v>
      </c>
      <c r="AC5" s="9"/>
    </row>
    <row r="6" spans="2:29" s="7" customFormat="1" x14ac:dyDescent="0.25">
      <c r="B6" s="15" t="s">
        <v>6</v>
      </c>
      <c r="C6" s="16" t="str">
        <f>'[3]ADM OBRA'!C6</f>
        <v>MANUTENÇÃO EM PINTURA</v>
      </c>
      <c r="D6" s="17"/>
      <c r="E6" s="17"/>
      <c r="I6" s="18"/>
      <c r="AC6" s="9"/>
    </row>
    <row r="7" spans="2:29" s="7" customFormat="1" x14ac:dyDescent="0.25">
      <c r="B7" s="15" t="s">
        <v>7</v>
      </c>
      <c r="C7" s="19" t="str">
        <f>'[3]ADM OBRA'!C7</f>
        <v>SESC POÇOS DE CALDAS</v>
      </c>
      <c r="D7" s="20"/>
      <c r="E7" s="20"/>
      <c r="I7" s="18"/>
      <c r="AC7" s="9"/>
    </row>
    <row r="8" spans="2:29" s="7" customFormat="1" x14ac:dyDescent="0.25">
      <c r="B8" s="15" t="s">
        <v>8</v>
      </c>
      <c r="C8" s="21">
        <f>'[3]ADM OBRA'!C8</f>
        <v>4</v>
      </c>
      <c r="D8" s="20"/>
      <c r="E8" s="20"/>
      <c r="AC8" s="9"/>
    </row>
    <row r="9" spans="2:29" s="7" customFormat="1" ht="24.95" customHeight="1" x14ac:dyDescent="0.25">
      <c r="B9" s="22"/>
      <c r="C9" s="23"/>
      <c r="D9" s="24"/>
      <c r="E9" s="24"/>
      <c r="F9" s="25" t="s">
        <v>9</v>
      </c>
      <c r="G9" s="26" t="s">
        <v>9</v>
      </c>
      <c r="H9" s="26" t="s">
        <v>10</v>
      </c>
      <c r="I9" s="26" t="s">
        <v>10</v>
      </c>
      <c r="J9" s="85" t="s">
        <v>11</v>
      </c>
      <c r="K9" s="26" t="s">
        <v>10</v>
      </c>
      <c r="L9" s="26" t="s">
        <v>12</v>
      </c>
      <c r="M9" s="27" t="s">
        <v>12</v>
      </c>
      <c r="N9" s="80" t="s">
        <v>13</v>
      </c>
      <c r="O9" s="81"/>
      <c r="P9" s="81"/>
      <c r="Q9" s="82"/>
      <c r="R9" s="80" t="s">
        <v>14</v>
      </c>
      <c r="S9" s="81"/>
      <c r="T9" s="81"/>
      <c r="U9" s="82"/>
      <c r="V9" s="80" t="s">
        <v>15</v>
      </c>
      <c r="W9" s="81"/>
      <c r="X9" s="81"/>
      <c r="Y9" s="82"/>
      <c r="Z9" s="80" t="s">
        <v>16</v>
      </c>
      <c r="AA9" s="81"/>
      <c r="AB9" s="81"/>
      <c r="AC9" s="82"/>
    </row>
    <row r="10" spans="2:29" s="37" customFormat="1" ht="24.95" customHeight="1" x14ac:dyDescent="0.25">
      <c r="B10" s="28" t="s">
        <v>17</v>
      </c>
      <c r="C10" s="29" t="s">
        <v>18</v>
      </c>
      <c r="D10" s="29" t="s">
        <v>19</v>
      </c>
      <c r="E10" s="30" t="s">
        <v>20</v>
      </c>
      <c r="F10" s="31" t="s">
        <v>21</v>
      </c>
      <c r="G10" s="32" t="s">
        <v>3</v>
      </c>
      <c r="H10" s="32" t="s">
        <v>22</v>
      </c>
      <c r="I10" s="32" t="s">
        <v>23</v>
      </c>
      <c r="J10" s="86"/>
      <c r="K10" s="32" t="s">
        <v>24</v>
      </c>
      <c r="L10" s="32" t="s">
        <v>25</v>
      </c>
      <c r="M10" s="33" t="s">
        <v>25</v>
      </c>
      <c r="N10" s="34">
        <v>1</v>
      </c>
      <c r="O10" s="35">
        <v>2</v>
      </c>
      <c r="P10" s="35">
        <v>3</v>
      </c>
      <c r="Q10" s="36">
        <v>4</v>
      </c>
      <c r="R10" s="34">
        <v>1</v>
      </c>
      <c r="S10" s="35">
        <v>2</v>
      </c>
      <c r="T10" s="35">
        <v>3</v>
      </c>
      <c r="U10" s="36">
        <v>4</v>
      </c>
      <c r="V10" s="34">
        <v>1</v>
      </c>
      <c r="W10" s="35">
        <v>2</v>
      </c>
      <c r="X10" s="35">
        <v>3</v>
      </c>
      <c r="Y10" s="36">
        <v>4</v>
      </c>
      <c r="Z10" s="34">
        <v>1</v>
      </c>
      <c r="AA10" s="35">
        <v>2</v>
      </c>
      <c r="AB10" s="35">
        <v>3</v>
      </c>
      <c r="AC10" s="36">
        <v>4</v>
      </c>
    </row>
    <row r="11" spans="2:29" s="46" customFormat="1" ht="45" customHeight="1" x14ac:dyDescent="0.25">
      <c r="B11" s="38" t="s">
        <v>26</v>
      </c>
      <c r="C11" s="39" t="s">
        <v>27</v>
      </c>
      <c r="D11" s="40"/>
      <c r="E11" s="41"/>
      <c r="F11" s="42"/>
      <c r="G11" s="42"/>
      <c r="H11" s="42"/>
      <c r="I11" s="43"/>
      <c r="J11" s="42"/>
      <c r="K11" s="42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5"/>
    </row>
    <row r="12" spans="2:29" s="58" customFormat="1" ht="39.950000000000003" customHeight="1" x14ac:dyDescent="0.25">
      <c r="B12" s="47" t="s">
        <v>28</v>
      </c>
      <c r="C12" s="48" t="s">
        <v>29</v>
      </c>
      <c r="D12" s="49" t="s">
        <v>30</v>
      </c>
      <c r="E12" s="50">
        <f>[3]ORÇAMENTO!E12</f>
        <v>1</v>
      </c>
      <c r="F12" s="51"/>
      <c r="G12" s="52"/>
      <c r="H12" s="52"/>
      <c r="I12" s="53"/>
      <c r="J12" s="52"/>
      <c r="K12" s="52"/>
      <c r="L12" s="53"/>
      <c r="M12" s="54"/>
      <c r="N12" s="55"/>
      <c r="O12" s="56"/>
      <c r="P12" s="56"/>
      <c r="Q12" s="57"/>
      <c r="R12" s="55"/>
      <c r="S12" s="56"/>
      <c r="T12" s="56"/>
      <c r="U12" s="57"/>
      <c r="V12" s="55"/>
      <c r="W12" s="56"/>
      <c r="X12" s="56"/>
      <c r="Y12" s="57"/>
      <c r="Z12" s="55"/>
      <c r="AA12" s="56"/>
      <c r="AB12" s="56"/>
      <c r="AC12" s="57"/>
    </row>
    <row r="13" spans="2:29" s="58" customFormat="1" ht="39.950000000000003" customHeight="1" x14ac:dyDescent="0.25">
      <c r="B13" s="47" t="s">
        <v>31</v>
      </c>
      <c r="C13" s="48" t="s">
        <v>32</v>
      </c>
      <c r="D13" s="49" t="s">
        <v>33</v>
      </c>
      <c r="E13" s="50">
        <f>[3]ORÇAMENTO!E13</f>
        <v>4</v>
      </c>
      <c r="F13" s="51"/>
      <c r="G13" s="52"/>
      <c r="H13" s="52"/>
      <c r="I13" s="53"/>
      <c r="J13" s="52"/>
      <c r="K13" s="52"/>
      <c r="L13" s="53"/>
      <c r="M13" s="54"/>
      <c r="N13" s="55"/>
      <c r="O13" s="56"/>
      <c r="P13" s="56"/>
      <c r="Q13" s="57"/>
      <c r="R13" s="55"/>
      <c r="S13" s="56"/>
      <c r="T13" s="56"/>
      <c r="U13" s="57"/>
      <c r="V13" s="55"/>
      <c r="W13" s="56"/>
      <c r="X13" s="56"/>
      <c r="Y13" s="57"/>
      <c r="Z13" s="55"/>
      <c r="AA13" s="56"/>
      <c r="AB13" s="56"/>
      <c r="AC13" s="57"/>
    </row>
    <row r="14" spans="2:29" s="58" customFormat="1" ht="39.950000000000003" customHeight="1" x14ac:dyDescent="0.25">
      <c r="B14" s="47" t="s">
        <v>34</v>
      </c>
      <c r="C14" s="48" t="s">
        <v>35</v>
      </c>
      <c r="D14" s="49" t="s">
        <v>33</v>
      </c>
      <c r="E14" s="50">
        <f>[3]ORÇAMENTO!E14</f>
        <v>4</v>
      </c>
      <c r="F14" s="51"/>
      <c r="G14" s="52"/>
      <c r="H14" s="52"/>
      <c r="I14" s="53"/>
      <c r="J14" s="52"/>
      <c r="K14" s="52"/>
      <c r="L14" s="53"/>
      <c r="M14" s="54"/>
      <c r="N14" s="55"/>
      <c r="O14" s="56"/>
      <c r="P14" s="56"/>
      <c r="Q14" s="57"/>
      <c r="R14" s="55"/>
      <c r="S14" s="56"/>
      <c r="T14" s="56"/>
      <c r="U14" s="57"/>
      <c r="V14" s="55"/>
      <c r="W14" s="56"/>
      <c r="X14" s="56"/>
      <c r="Y14" s="57"/>
      <c r="Z14" s="55"/>
      <c r="AA14" s="56"/>
      <c r="AB14" s="56"/>
      <c r="AC14" s="57"/>
    </row>
    <row r="15" spans="2:29" s="58" customFormat="1" ht="39.950000000000003" customHeight="1" x14ac:dyDescent="0.25">
      <c r="B15" s="47" t="s">
        <v>36</v>
      </c>
      <c r="C15" s="48" t="s">
        <v>37</v>
      </c>
      <c r="D15" s="49" t="s">
        <v>1</v>
      </c>
      <c r="E15" s="50">
        <f>[3]ORÇAMENTO!E15</f>
        <v>40</v>
      </c>
      <c r="F15" s="51"/>
      <c r="G15" s="52"/>
      <c r="H15" s="52"/>
      <c r="I15" s="53"/>
      <c r="J15" s="52"/>
      <c r="K15" s="52"/>
      <c r="L15" s="53"/>
      <c r="M15" s="54"/>
      <c r="N15" s="59"/>
      <c r="O15" s="56"/>
      <c r="P15" s="52"/>
      <c r="Q15" s="54"/>
      <c r="R15" s="59"/>
      <c r="S15" s="56"/>
      <c r="T15" s="52"/>
      <c r="U15" s="54"/>
      <c r="V15" s="59"/>
      <c r="W15" s="56"/>
      <c r="X15" s="52"/>
      <c r="Y15" s="54"/>
      <c r="Z15" s="59"/>
      <c r="AA15" s="56"/>
      <c r="AB15" s="52"/>
      <c r="AC15" s="54"/>
    </row>
    <row r="16" spans="2:29" s="58" customFormat="1" ht="39.950000000000003" customHeight="1" x14ac:dyDescent="0.25">
      <c r="B16" s="47" t="s">
        <v>38</v>
      </c>
      <c r="C16" s="48" t="s">
        <v>39</v>
      </c>
      <c r="D16" s="49" t="s">
        <v>30</v>
      </c>
      <c r="E16" s="50">
        <f>[3]ORÇAMENTO!E16</f>
        <v>2</v>
      </c>
      <c r="F16" s="51"/>
      <c r="G16" s="52"/>
      <c r="H16" s="52"/>
      <c r="I16" s="53"/>
      <c r="J16" s="52"/>
      <c r="K16" s="52"/>
      <c r="L16" s="53"/>
      <c r="M16" s="54"/>
      <c r="N16" s="59"/>
      <c r="O16" s="52"/>
      <c r="P16" s="52"/>
      <c r="Q16" s="54"/>
      <c r="R16" s="59"/>
      <c r="S16" s="52"/>
      <c r="T16" s="52"/>
      <c r="U16" s="57"/>
      <c r="V16" s="59"/>
      <c r="W16" s="52"/>
      <c r="X16" s="52"/>
      <c r="Y16" s="54"/>
      <c r="Z16" s="59"/>
      <c r="AA16" s="52"/>
      <c r="AB16" s="52"/>
      <c r="AC16" s="57"/>
    </row>
    <row r="17" spans="2:29" s="58" customFormat="1" ht="39.950000000000003" customHeight="1" x14ac:dyDescent="0.25">
      <c r="B17" s="47" t="s">
        <v>40</v>
      </c>
      <c r="C17" s="48" t="s">
        <v>41</v>
      </c>
      <c r="D17" s="49" t="s">
        <v>42</v>
      </c>
      <c r="E17" s="50">
        <f>[3]ORÇAMENTO!E17</f>
        <v>800</v>
      </c>
      <c r="F17" s="51"/>
      <c r="G17" s="53"/>
      <c r="H17" s="53"/>
      <c r="I17" s="60"/>
      <c r="J17" s="53"/>
      <c r="K17" s="52"/>
      <c r="L17" s="53"/>
      <c r="M17" s="54"/>
      <c r="N17" s="59"/>
      <c r="O17" s="52"/>
      <c r="P17" s="52"/>
      <c r="Q17" s="54"/>
      <c r="R17" s="55"/>
      <c r="S17" s="56"/>
      <c r="T17" s="56"/>
      <c r="U17" s="54"/>
      <c r="V17" s="59"/>
      <c r="W17" s="56"/>
      <c r="X17" s="56"/>
      <c r="Y17" s="57"/>
      <c r="Z17" s="59"/>
      <c r="AA17" s="52"/>
      <c r="AB17" s="52"/>
      <c r="AC17" s="54"/>
    </row>
    <row r="18" spans="2:29" s="58" customFormat="1" ht="39.950000000000003" customHeight="1" x14ac:dyDescent="0.25">
      <c r="B18" s="47" t="s">
        <v>43</v>
      </c>
      <c r="C18" s="48" t="s">
        <v>44</v>
      </c>
      <c r="D18" s="61" t="s">
        <v>45</v>
      </c>
      <c r="E18" s="50">
        <f>[3]ORÇAMENTO!E18</f>
        <v>2100</v>
      </c>
      <c r="F18" s="51" t="str">
        <f>[3]CPU!G42</f>
        <v>0,2951000</v>
      </c>
      <c r="G18" s="53">
        <f>8*(60/($I$3*F18))</f>
        <v>27.109454422229753</v>
      </c>
      <c r="H18" s="53">
        <f>E18/G18</f>
        <v>77.463750000000005</v>
      </c>
      <c r="I18" s="60">
        <f>ROUNDUP(((H18*$P$4)+H18),0)</f>
        <v>78</v>
      </c>
      <c r="J18" s="53">
        <f>ROUNDUP(([3]CPU!$W$1),0)</f>
        <v>4</v>
      </c>
      <c r="K18" s="52">
        <f>ROUNDUP((I18/J18),0)</f>
        <v>20</v>
      </c>
      <c r="L18" s="53">
        <f>IF(K18&gt;5,K18/5,"1")</f>
        <v>4</v>
      </c>
      <c r="M18" s="54">
        <f>ROUNDUP((L18),0)</f>
        <v>4</v>
      </c>
      <c r="N18" s="59"/>
      <c r="O18" s="52"/>
      <c r="P18" s="52"/>
      <c r="Q18" s="54"/>
      <c r="R18" s="55"/>
      <c r="S18" s="56"/>
      <c r="T18" s="56"/>
      <c r="U18" s="54"/>
      <c r="V18" s="59"/>
      <c r="W18" s="56"/>
      <c r="X18" s="56"/>
      <c r="Y18" s="57"/>
      <c r="Z18" s="59"/>
      <c r="AA18" s="52"/>
      <c r="AB18" s="52"/>
      <c r="AC18" s="54"/>
    </row>
    <row r="19" spans="2:29" s="58" customFormat="1" ht="39.950000000000003" customHeight="1" x14ac:dyDescent="0.25">
      <c r="B19" s="47" t="s">
        <v>46</v>
      </c>
      <c r="C19" s="48" t="s">
        <v>47</v>
      </c>
      <c r="D19" s="61" t="s">
        <v>45</v>
      </c>
      <c r="E19" s="50">
        <f>[3]ORÇAMENTO!E19</f>
        <v>200</v>
      </c>
      <c r="F19" s="51" t="str">
        <f>[3]CPU!G40</f>
        <v>0,0734000</v>
      </c>
      <c r="G19" s="53">
        <f>8*(60/($I$3*F19))</f>
        <v>108.991825613079</v>
      </c>
      <c r="H19" s="53">
        <f>E19/G19</f>
        <v>1.8350000000000004</v>
      </c>
      <c r="I19" s="60">
        <f>ROUNDUP(((H19*$P$4)+H19),0)</f>
        <v>2</v>
      </c>
      <c r="J19" s="53">
        <f>ROUNDUP(([3]CPU!$W$1),0)</f>
        <v>4</v>
      </c>
      <c r="K19" s="52">
        <f>ROUNDUP((I19/J19),0)</f>
        <v>1</v>
      </c>
      <c r="L19" s="53" t="str">
        <f>IF(K19&gt;5,K19/5,"1")</f>
        <v>1</v>
      </c>
      <c r="M19" s="54">
        <f>ROUNDUP((L19),0)</f>
        <v>1</v>
      </c>
      <c r="N19" s="59"/>
      <c r="O19" s="52"/>
      <c r="P19" s="52"/>
      <c r="Q19" s="54"/>
      <c r="R19" s="55"/>
      <c r="S19" s="56"/>
      <c r="T19" s="56"/>
      <c r="U19" s="54"/>
      <c r="V19" s="59"/>
      <c r="W19" s="56"/>
      <c r="X19" s="56"/>
      <c r="Y19" s="57"/>
      <c r="Z19" s="59"/>
      <c r="AA19" s="52"/>
      <c r="AB19" s="52"/>
      <c r="AC19" s="54"/>
    </row>
    <row r="20" spans="2:29" s="46" customFormat="1" ht="45" customHeight="1" x14ac:dyDescent="0.25">
      <c r="B20" s="38" t="s">
        <v>48</v>
      </c>
      <c r="C20" s="39" t="s">
        <v>49</v>
      </c>
      <c r="D20" s="40"/>
      <c r="E20" s="41">
        <f>[3]ORÇAMENTO!E20</f>
        <v>0</v>
      </c>
      <c r="F20" s="62"/>
      <c r="G20" s="42"/>
      <c r="H20" s="42"/>
      <c r="I20" s="43"/>
      <c r="J20" s="42"/>
      <c r="K20" s="42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5"/>
    </row>
    <row r="21" spans="2:29" s="58" customFormat="1" ht="39.950000000000003" customHeight="1" x14ac:dyDescent="0.25">
      <c r="B21" s="47" t="s">
        <v>50</v>
      </c>
      <c r="C21" s="48" t="s">
        <v>51</v>
      </c>
      <c r="D21" s="61" t="s">
        <v>45</v>
      </c>
      <c r="E21" s="50">
        <f>[3]ORÇAMENTO!E21</f>
        <v>10</v>
      </c>
      <c r="F21" s="51" t="str">
        <f>[3]CPU!G11</f>
        <v>0,0700000</v>
      </c>
      <c r="G21" s="53">
        <f>8*(60/($I$3*F21))</f>
        <v>114.28571428571428</v>
      </c>
      <c r="H21" s="53">
        <f>E21/G21</f>
        <v>8.7500000000000008E-2</v>
      </c>
      <c r="I21" s="60">
        <f>ROUNDUP(((H21*$P$4)+H21),0)</f>
        <v>1</v>
      </c>
      <c r="J21" s="53">
        <f>ROUNDUP(([3]CPU!$W$1),0)</f>
        <v>4</v>
      </c>
      <c r="K21" s="52">
        <f>ROUNDUP((I21/J21),0)</f>
        <v>1</v>
      </c>
      <c r="L21" s="53" t="str">
        <f>IF(K21&gt;5,K21/5,"1")</f>
        <v>1</v>
      </c>
      <c r="M21" s="54">
        <f>ROUNDUP((L21),0)</f>
        <v>1</v>
      </c>
      <c r="N21" s="55"/>
      <c r="O21" s="56"/>
      <c r="P21" s="56"/>
      <c r="Q21" s="57"/>
      <c r="R21" s="59"/>
      <c r="S21" s="52"/>
      <c r="T21" s="52"/>
      <c r="U21" s="54"/>
      <c r="V21" s="59"/>
      <c r="W21" s="52"/>
      <c r="X21" s="52"/>
      <c r="Y21" s="54"/>
      <c r="Z21" s="59"/>
      <c r="AA21" s="52"/>
      <c r="AB21" s="52"/>
      <c r="AC21" s="54"/>
    </row>
    <row r="22" spans="2:29" s="58" customFormat="1" ht="39.950000000000003" customHeight="1" x14ac:dyDescent="0.25">
      <c r="B22" s="47" t="s">
        <v>52</v>
      </c>
      <c r="C22" s="48" t="s">
        <v>53</v>
      </c>
      <c r="D22" s="61" t="s">
        <v>45</v>
      </c>
      <c r="E22" s="50">
        <f>[3]ORÇAMENTO!E22</f>
        <v>10</v>
      </c>
      <c r="F22" s="51" t="str">
        <f>[3]CPU!G15</f>
        <v>0,4700000</v>
      </c>
      <c r="G22" s="53">
        <f>8*(60/($I$3*F22))</f>
        <v>17.021276595744681</v>
      </c>
      <c r="H22" s="53">
        <f>E22/G22</f>
        <v>0.58750000000000002</v>
      </c>
      <c r="I22" s="60">
        <f>ROUNDUP(((H22*$P$4)+H22),0)</f>
        <v>1</v>
      </c>
      <c r="J22" s="53">
        <f>ROUNDUP(([3]CPU!$W$1),0)</f>
        <v>4</v>
      </c>
      <c r="K22" s="52">
        <f>ROUNDUP((I22/J22),0)</f>
        <v>1</v>
      </c>
      <c r="L22" s="53" t="str">
        <f>IF(K22&gt;5,K22/5,"1")</f>
        <v>1</v>
      </c>
      <c r="M22" s="54">
        <f>ROUNDUP((L22),0)</f>
        <v>1</v>
      </c>
      <c r="N22" s="55"/>
      <c r="O22" s="56"/>
      <c r="P22" s="56"/>
      <c r="Q22" s="57"/>
      <c r="R22" s="59"/>
      <c r="S22" s="52"/>
      <c r="T22" s="52"/>
      <c r="U22" s="54"/>
      <c r="V22" s="59"/>
      <c r="W22" s="52"/>
      <c r="X22" s="52"/>
      <c r="Y22" s="54"/>
      <c r="Z22" s="59"/>
      <c r="AA22" s="52"/>
      <c r="AB22" s="52"/>
      <c r="AC22" s="54"/>
    </row>
    <row r="23" spans="2:29" s="58" customFormat="1" ht="39.950000000000003" customHeight="1" x14ac:dyDescent="0.25">
      <c r="B23" s="47" t="s">
        <v>54</v>
      </c>
      <c r="C23" s="48" t="s">
        <v>55</v>
      </c>
      <c r="D23" s="61" t="s">
        <v>45</v>
      </c>
      <c r="E23" s="50">
        <f>[3]ORÇAMENTO!E23</f>
        <v>10</v>
      </c>
      <c r="F23" s="51" t="str">
        <f>[3]CPU!G20</f>
        <v>0,5140000</v>
      </c>
      <c r="G23" s="53">
        <f>8*(60/($I$3*F23))</f>
        <v>15.56420233463035</v>
      </c>
      <c r="H23" s="53">
        <f>E23/G23</f>
        <v>0.64249999999999996</v>
      </c>
      <c r="I23" s="60">
        <f>ROUNDUP(((H23*$P$4)+H23),0)</f>
        <v>1</v>
      </c>
      <c r="J23" s="53">
        <f>ROUNDUP(([3]CPU!$W$1),0)</f>
        <v>4</v>
      </c>
      <c r="K23" s="52">
        <f>ROUNDUP((I23/J23),0)</f>
        <v>1</v>
      </c>
      <c r="L23" s="53" t="str">
        <f>IF(K23&gt;5,K23/5,"1")</f>
        <v>1</v>
      </c>
      <c r="M23" s="54">
        <f>ROUNDUP((L23),0)</f>
        <v>1</v>
      </c>
      <c r="N23" s="55"/>
      <c r="O23" s="56"/>
      <c r="P23" s="56"/>
      <c r="Q23" s="57"/>
      <c r="R23" s="59"/>
      <c r="S23" s="52"/>
      <c r="T23" s="52"/>
      <c r="U23" s="54"/>
      <c r="V23" s="59"/>
      <c r="W23" s="52"/>
      <c r="X23" s="52"/>
      <c r="Y23" s="54"/>
      <c r="Z23" s="59"/>
      <c r="AA23" s="52"/>
      <c r="AB23" s="52"/>
      <c r="AC23" s="54"/>
    </row>
    <row r="24" spans="2:29" s="46" customFormat="1" ht="45" customHeight="1" x14ac:dyDescent="0.25">
      <c r="B24" s="38" t="s">
        <v>56</v>
      </c>
      <c r="C24" s="39" t="s">
        <v>57</v>
      </c>
      <c r="D24" s="40"/>
      <c r="E24" s="41">
        <f>[3]ORÇAMENTO!E24</f>
        <v>0</v>
      </c>
      <c r="F24" s="62"/>
      <c r="G24" s="42"/>
      <c r="H24" s="42"/>
      <c r="I24" s="43"/>
      <c r="J24" s="42"/>
      <c r="K24" s="42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5"/>
    </row>
    <row r="25" spans="2:29" s="58" customFormat="1" ht="39.950000000000003" customHeight="1" x14ac:dyDescent="0.25">
      <c r="B25" s="47" t="s">
        <v>58</v>
      </c>
      <c r="C25" s="48" t="s">
        <v>59</v>
      </c>
      <c r="D25" s="61" t="s">
        <v>45</v>
      </c>
      <c r="E25" s="50">
        <f>[3]ORÇAMENTO!E25</f>
        <v>105</v>
      </c>
      <c r="F25" s="51" t="str">
        <f>[3]CPU!G30</f>
        <v>0,2750000</v>
      </c>
      <c r="G25" s="53">
        <f>8*(60/($I$3*F25))</f>
        <v>29.09090909090909</v>
      </c>
      <c r="H25" s="53">
        <f>E25/G25</f>
        <v>3.609375</v>
      </c>
      <c r="I25" s="60">
        <f>ROUNDUP(((H25*$P$4)+H25),0)</f>
        <v>4</v>
      </c>
      <c r="J25" s="53">
        <f>ROUNDUP(([3]CPU!$W$1),0)</f>
        <v>4</v>
      </c>
      <c r="K25" s="52">
        <f>ROUNDUP((I25/J25),0)</f>
        <v>1</v>
      </c>
      <c r="L25" s="53" t="str">
        <f>IF(K25&gt;5,K25/5,"1")</f>
        <v>1</v>
      </c>
      <c r="M25" s="54">
        <f>ROUNDUP((L25),0)</f>
        <v>1</v>
      </c>
      <c r="N25" s="59"/>
      <c r="O25" s="52"/>
      <c r="P25" s="52"/>
      <c r="Q25" s="57"/>
      <c r="R25" s="59"/>
      <c r="S25" s="52"/>
      <c r="T25" s="52"/>
      <c r="U25" s="54"/>
      <c r="V25" s="59"/>
      <c r="W25" s="52"/>
      <c r="X25" s="52"/>
      <c r="Y25" s="54"/>
      <c r="Z25" s="59"/>
      <c r="AA25" s="52"/>
      <c r="AB25" s="52"/>
      <c r="AC25" s="54"/>
    </row>
    <row r="26" spans="2:29" s="46" customFormat="1" ht="45" customHeight="1" x14ac:dyDescent="0.25">
      <c r="B26" s="38" t="s">
        <v>60</v>
      </c>
      <c r="C26" s="39" t="s">
        <v>61</v>
      </c>
      <c r="D26" s="40"/>
      <c r="E26" s="41">
        <f>[3]ORÇAMENTO!E26</f>
        <v>0</v>
      </c>
      <c r="F26" s="62"/>
      <c r="G26" s="42"/>
      <c r="H26" s="42"/>
      <c r="I26" s="43"/>
      <c r="J26" s="42"/>
      <c r="K26" s="42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5"/>
    </row>
    <row r="27" spans="2:29" s="58" customFormat="1" ht="39.950000000000003" customHeight="1" x14ac:dyDescent="0.25">
      <c r="B27" s="47" t="s">
        <v>62</v>
      </c>
      <c r="C27" s="48" t="s">
        <v>63</v>
      </c>
      <c r="D27" s="61" t="s">
        <v>45</v>
      </c>
      <c r="E27" s="50">
        <f>[3]ORÇAMENTO!E27</f>
        <v>2500</v>
      </c>
      <c r="F27" s="51" t="str">
        <f>F30</f>
        <v>0,1870000</v>
      </c>
      <c r="G27" s="53">
        <f>8*(60/($I$3*F27))</f>
        <v>42.780748663101605</v>
      </c>
      <c r="H27" s="53">
        <f>E27/G27</f>
        <v>58.4375</v>
      </c>
      <c r="I27" s="60">
        <f>ROUNDUP(((H27*$P$4)+H27),0)</f>
        <v>59</v>
      </c>
      <c r="J27" s="53">
        <f>ROUNDUP(([3]CPU!$W$1),0)</f>
        <v>4</v>
      </c>
      <c r="K27" s="52">
        <f>ROUNDUP((I27/J27),0)</f>
        <v>15</v>
      </c>
      <c r="L27" s="53">
        <f>IF(K27&gt;5,K27/5,"1")</f>
        <v>3</v>
      </c>
      <c r="M27" s="54">
        <f>ROUNDUP((L27),0)</f>
        <v>3</v>
      </c>
      <c r="N27" s="55"/>
      <c r="O27" s="56"/>
      <c r="P27" s="56"/>
      <c r="Q27" s="57"/>
      <c r="R27" s="59"/>
      <c r="S27" s="52"/>
      <c r="T27" s="52"/>
      <c r="U27" s="54"/>
      <c r="V27" s="59"/>
      <c r="W27" s="52"/>
      <c r="X27" s="52"/>
      <c r="Y27" s="54"/>
      <c r="Z27" s="59"/>
      <c r="AA27" s="52"/>
      <c r="AB27" s="52"/>
      <c r="AC27" s="54"/>
    </row>
    <row r="28" spans="2:29" s="46" customFormat="1" ht="45" customHeight="1" x14ac:dyDescent="0.25">
      <c r="B28" s="38" t="s">
        <v>64</v>
      </c>
      <c r="C28" s="39" t="s">
        <v>65</v>
      </c>
      <c r="D28" s="40"/>
      <c r="E28" s="41">
        <f>[3]ORÇAMENTO!E28</f>
        <v>0</v>
      </c>
      <c r="F28" s="62"/>
      <c r="G28" s="42"/>
      <c r="H28" s="42"/>
      <c r="I28" s="43"/>
      <c r="J28" s="42"/>
      <c r="K28" s="42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5"/>
    </row>
    <row r="29" spans="2:29" s="46" customFormat="1" ht="45" customHeight="1" x14ac:dyDescent="0.25">
      <c r="B29" s="38" t="s">
        <v>66</v>
      </c>
      <c r="C29" s="39" t="s">
        <v>67</v>
      </c>
      <c r="D29" s="40"/>
      <c r="E29" s="41">
        <f>[3]ORÇAMENTO!E29</f>
        <v>0</v>
      </c>
      <c r="F29" s="62"/>
      <c r="G29" s="42"/>
      <c r="H29" s="42"/>
      <c r="I29" s="43"/>
      <c r="J29" s="42"/>
      <c r="K29" s="42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5"/>
    </row>
    <row r="30" spans="2:29" s="58" customFormat="1" ht="39.950000000000003" customHeight="1" x14ac:dyDescent="0.25">
      <c r="B30" s="47" t="s">
        <v>68</v>
      </c>
      <c r="C30" s="48" t="s">
        <v>69</v>
      </c>
      <c r="D30" s="61" t="s">
        <v>45</v>
      </c>
      <c r="E30" s="50">
        <f>[3]ORÇAMENTO!E30</f>
        <v>4000</v>
      </c>
      <c r="F30" s="51" t="str">
        <f>[3]CPU!G24</f>
        <v>0,1870000</v>
      </c>
      <c r="G30" s="53">
        <f>8*(60/($I$3*F30))</f>
        <v>42.780748663101605</v>
      </c>
      <c r="H30" s="53">
        <f>E30/G30</f>
        <v>93.5</v>
      </c>
      <c r="I30" s="60">
        <f>ROUNDUP(((H30*$P$4)+H30),0)</f>
        <v>94</v>
      </c>
      <c r="J30" s="53">
        <f>ROUNDUP(([3]CPU!$W$1),0)</f>
        <v>4</v>
      </c>
      <c r="K30" s="52">
        <f>ROUNDUP((I30/J30),0)</f>
        <v>24</v>
      </c>
      <c r="L30" s="53">
        <f>IF(K30&gt;5,K30/5,"1")</f>
        <v>4.8</v>
      </c>
      <c r="M30" s="54">
        <f>ROUNDUP((L30),0)</f>
        <v>5</v>
      </c>
      <c r="N30" s="59"/>
      <c r="O30" s="52"/>
      <c r="P30" s="52"/>
      <c r="Q30" s="57"/>
      <c r="R30" s="55"/>
      <c r="S30" s="56"/>
      <c r="T30" s="56"/>
      <c r="U30" s="57"/>
      <c r="V30" s="59"/>
      <c r="W30" s="52"/>
      <c r="X30" s="52"/>
      <c r="Y30" s="54"/>
      <c r="Z30" s="59"/>
      <c r="AA30" s="52"/>
      <c r="AB30" s="52"/>
      <c r="AC30" s="54"/>
    </row>
    <row r="31" spans="2:29" s="46" customFormat="1" ht="45" customHeight="1" x14ac:dyDescent="0.25">
      <c r="B31" s="38" t="s">
        <v>70</v>
      </c>
      <c r="C31" s="39" t="s">
        <v>71</v>
      </c>
      <c r="D31" s="40"/>
      <c r="E31" s="41">
        <f>[3]ORÇAMENTO!E31</f>
        <v>0</v>
      </c>
      <c r="F31" s="62"/>
      <c r="G31" s="42"/>
      <c r="H31" s="42"/>
      <c r="I31" s="43"/>
      <c r="J31" s="42"/>
      <c r="K31" s="42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5"/>
    </row>
    <row r="32" spans="2:29" s="58" customFormat="1" ht="39.950000000000003" customHeight="1" x14ac:dyDescent="0.25">
      <c r="B32" s="47" t="s">
        <v>72</v>
      </c>
      <c r="C32" s="48" t="s">
        <v>69</v>
      </c>
      <c r="D32" s="61" t="s">
        <v>45</v>
      </c>
      <c r="E32" s="50">
        <f>[3]ORÇAMENTO!E32</f>
        <v>1500</v>
      </c>
      <c r="F32" s="51" t="str">
        <f>F30</f>
        <v>0,1870000</v>
      </c>
      <c r="G32" s="53">
        <f>8*(60/($I$3*F32))</f>
        <v>42.780748663101605</v>
      </c>
      <c r="H32" s="53">
        <f>E32/G32</f>
        <v>35.0625</v>
      </c>
      <c r="I32" s="60">
        <f>ROUNDUP(((H32*$P$4)+H32),0)</f>
        <v>36</v>
      </c>
      <c r="J32" s="53">
        <f>ROUNDUP(([3]CPU!$W$1),0)</f>
        <v>4</v>
      </c>
      <c r="K32" s="52">
        <f>ROUNDUP((I32/J32),0)</f>
        <v>9</v>
      </c>
      <c r="L32" s="53">
        <f>IF(K32&gt;5,K32/5,"1")</f>
        <v>1.8</v>
      </c>
      <c r="M32" s="54">
        <f>ROUNDUP((L32),0)</f>
        <v>2</v>
      </c>
      <c r="N32" s="59"/>
      <c r="O32" s="52"/>
      <c r="P32" s="52"/>
      <c r="Q32" s="54"/>
      <c r="R32" s="59"/>
      <c r="S32" s="52"/>
      <c r="T32" s="56"/>
      <c r="U32" s="57"/>
      <c r="V32" s="55"/>
      <c r="W32" s="52"/>
      <c r="X32" s="52"/>
      <c r="Y32" s="54"/>
      <c r="Z32" s="59"/>
      <c r="AA32" s="52"/>
      <c r="AB32" s="52"/>
      <c r="AC32" s="54"/>
    </row>
    <row r="33" spans="2:29" s="46" customFormat="1" ht="45" customHeight="1" x14ac:dyDescent="0.25">
      <c r="B33" s="38" t="s">
        <v>73</v>
      </c>
      <c r="C33" s="39" t="s">
        <v>74</v>
      </c>
      <c r="D33" s="40"/>
      <c r="E33" s="41">
        <f>[3]ORÇAMENTO!E33</f>
        <v>0</v>
      </c>
      <c r="F33" s="62"/>
      <c r="G33" s="42"/>
      <c r="H33" s="42"/>
      <c r="I33" s="43"/>
      <c r="J33" s="42"/>
      <c r="K33" s="42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5"/>
    </row>
    <row r="34" spans="2:29" s="46" customFormat="1" ht="45" customHeight="1" x14ac:dyDescent="0.25">
      <c r="B34" s="38" t="s">
        <v>75</v>
      </c>
      <c r="C34" s="39" t="s">
        <v>76</v>
      </c>
      <c r="D34" s="40"/>
      <c r="E34" s="41">
        <f>[3]ORÇAMENTO!E34</f>
        <v>0</v>
      </c>
      <c r="F34" s="62"/>
      <c r="G34" s="42"/>
      <c r="H34" s="42"/>
      <c r="I34" s="43"/>
      <c r="J34" s="42"/>
      <c r="K34" s="42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5"/>
    </row>
    <row r="35" spans="2:29" s="58" customFormat="1" ht="39.950000000000003" customHeight="1" x14ac:dyDescent="0.25">
      <c r="B35" s="47" t="s">
        <v>77</v>
      </c>
      <c r="C35" s="48" t="s">
        <v>78</v>
      </c>
      <c r="D35" s="61" t="s">
        <v>45</v>
      </c>
      <c r="E35" s="50">
        <f>[3]ORÇAMENTO!E35</f>
        <v>1000</v>
      </c>
      <c r="F35" s="51" t="str">
        <f>F32</f>
        <v>0,1870000</v>
      </c>
      <c r="G35" s="53">
        <f>8*(60/($I$3*F35))</f>
        <v>42.780748663101605</v>
      </c>
      <c r="H35" s="53">
        <f>E35/G35</f>
        <v>23.375</v>
      </c>
      <c r="I35" s="60">
        <f>ROUNDUP(((H35*$P$4)+H35),0)</f>
        <v>24</v>
      </c>
      <c r="J35" s="53">
        <f>ROUNDUP(([3]CPU!$W$1),0)</f>
        <v>4</v>
      </c>
      <c r="K35" s="52">
        <f>ROUNDUP((I35/J35),0)</f>
        <v>6</v>
      </c>
      <c r="L35" s="53">
        <f>IF(K35&gt;5,K35/5,"1")</f>
        <v>1.2</v>
      </c>
      <c r="M35" s="54">
        <f>ROUNDUP((L35),0)</f>
        <v>2</v>
      </c>
      <c r="N35" s="59"/>
      <c r="O35" s="52"/>
      <c r="P35" s="52"/>
      <c r="Q35" s="54"/>
      <c r="R35" s="59"/>
      <c r="S35" s="52"/>
      <c r="T35" s="52"/>
      <c r="U35" s="54"/>
      <c r="V35" s="59"/>
      <c r="W35" s="52"/>
      <c r="X35" s="52"/>
      <c r="Y35" s="57"/>
      <c r="Z35" s="55"/>
      <c r="AA35" s="52"/>
      <c r="AB35" s="52"/>
      <c r="AC35" s="54"/>
    </row>
    <row r="36" spans="2:29" s="46" customFormat="1" ht="45" customHeight="1" x14ac:dyDescent="0.25">
      <c r="B36" s="38" t="s">
        <v>79</v>
      </c>
      <c r="C36" s="39" t="s">
        <v>80</v>
      </c>
      <c r="D36" s="40"/>
      <c r="E36" s="41">
        <f>[3]ORÇAMENTO!E36</f>
        <v>0</v>
      </c>
      <c r="F36" s="62"/>
      <c r="G36" s="42"/>
      <c r="H36" s="42"/>
      <c r="I36" s="43"/>
      <c r="J36" s="42"/>
      <c r="K36" s="42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5"/>
    </row>
    <row r="37" spans="2:29" s="58" customFormat="1" ht="39.950000000000003" customHeight="1" x14ac:dyDescent="0.25">
      <c r="B37" s="47" t="s">
        <v>81</v>
      </c>
      <c r="C37" s="63" t="s">
        <v>82</v>
      </c>
      <c r="D37" s="61" t="s">
        <v>45</v>
      </c>
      <c r="E37" s="50">
        <f>[3]ORÇAMENTO!E37</f>
        <v>350</v>
      </c>
      <c r="F37" s="51" t="str">
        <f>F25</f>
        <v>0,2750000</v>
      </c>
      <c r="G37" s="53">
        <f>8*(60/($I$3*F37))</f>
        <v>29.09090909090909</v>
      </c>
      <c r="H37" s="53">
        <f>E37/G37</f>
        <v>12.03125</v>
      </c>
      <c r="I37" s="60">
        <f>ROUNDUP(((H37*$P$4)+H37),0)</f>
        <v>13</v>
      </c>
      <c r="J37" s="53">
        <f>ROUNDUP(([3]CPU!$W$1),0)</f>
        <v>4</v>
      </c>
      <c r="K37" s="52">
        <f>ROUNDUP((I37/J37),0)</f>
        <v>4</v>
      </c>
      <c r="L37" s="53" t="str">
        <f>IF(K37&gt;5,K37/5,"1")</f>
        <v>1</v>
      </c>
      <c r="M37" s="54">
        <f>ROUNDUP((L37),0)</f>
        <v>1</v>
      </c>
      <c r="N37" s="59"/>
      <c r="O37" s="52"/>
      <c r="P37" s="52"/>
      <c r="Q37" s="54"/>
      <c r="R37" s="59"/>
      <c r="S37" s="52"/>
      <c r="T37" s="52"/>
      <c r="U37" s="54"/>
      <c r="V37" s="59"/>
      <c r="W37" s="52"/>
      <c r="X37" s="52"/>
      <c r="Y37" s="54"/>
      <c r="Z37" s="55"/>
      <c r="AA37" s="52"/>
      <c r="AB37" s="52"/>
      <c r="AC37" s="54"/>
    </row>
    <row r="38" spans="2:29" s="46" customFormat="1" ht="45" customHeight="1" x14ac:dyDescent="0.25">
      <c r="B38" s="38" t="s">
        <v>83</v>
      </c>
      <c r="C38" s="39" t="s">
        <v>84</v>
      </c>
      <c r="D38" s="40"/>
      <c r="E38" s="41">
        <f>[3]ORÇAMENTO!E38</f>
        <v>0</v>
      </c>
      <c r="F38" s="62"/>
      <c r="G38" s="42"/>
      <c r="H38" s="42"/>
      <c r="I38" s="43"/>
      <c r="J38" s="42"/>
      <c r="K38" s="42"/>
      <c r="L38" s="44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5"/>
    </row>
    <row r="39" spans="2:29" s="58" customFormat="1" ht="39.950000000000003" customHeight="1" x14ac:dyDescent="0.25">
      <c r="B39" s="47" t="s">
        <v>85</v>
      </c>
      <c r="C39" s="48" t="s">
        <v>86</v>
      </c>
      <c r="D39" s="61" t="s">
        <v>45</v>
      </c>
      <c r="E39" s="50">
        <f>[3]ORÇAMENTO!E39</f>
        <v>1050</v>
      </c>
      <c r="F39" s="51" t="str">
        <f>F35</f>
        <v>0,1870000</v>
      </c>
      <c r="G39" s="53">
        <f>8*(60/($I$3*F39))</f>
        <v>42.780748663101605</v>
      </c>
      <c r="H39" s="53">
        <f>E39/G39</f>
        <v>24.543749999999999</v>
      </c>
      <c r="I39" s="60">
        <f>ROUNDUP(((H39*$P$4)+H39),0)</f>
        <v>25</v>
      </c>
      <c r="J39" s="53">
        <f>ROUNDUP(([3]CPU!$W$1),0)</f>
        <v>4</v>
      </c>
      <c r="K39" s="52">
        <f>ROUNDUP((I39/J39),0)</f>
        <v>7</v>
      </c>
      <c r="L39" s="53">
        <f>IF(K39&gt;5,K39/5,"1")</f>
        <v>1.4</v>
      </c>
      <c r="M39" s="54">
        <f>ROUNDUP((L39),0)</f>
        <v>2</v>
      </c>
      <c r="N39" s="59"/>
      <c r="O39" s="52"/>
      <c r="P39" s="52"/>
      <c r="Q39" s="54"/>
      <c r="R39" s="59"/>
      <c r="S39" s="52"/>
      <c r="T39" s="52"/>
      <c r="U39" s="54"/>
      <c r="V39" s="55"/>
      <c r="W39" s="56"/>
      <c r="X39" s="52"/>
      <c r="Y39" s="54"/>
      <c r="Z39" s="59"/>
      <c r="AA39" s="52"/>
      <c r="AB39" s="52"/>
      <c r="AC39" s="54"/>
    </row>
    <row r="40" spans="2:29" s="46" customFormat="1" ht="45" customHeight="1" x14ac:dyDescent="0.25">
      <c r="B40" s="38" t="s">
        <v>87</v>
      </c>
      <c r="C40" s="39" t="s">
        <v>88</v>
      </c>
      <c r="D40" s="40"/>
      <c r="E40" s="41">
        <f>[3]ORÇAMENTO!E40</f>
        <v>0</v>
      </c>
      <c r="F40" s="62"/>
      <c r="G40" s="42"/>
      <c r="H40" s="42"/>
      <c r="I40" s="43"/>
      <c r="J40" s="42"/>
      <c r="K40" s="42"/>
      <c r="L40" s="44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5"/>
    </row>
    <row r="41" spans="2:29" s="58" customFormat="1" ht="39.950000000000003" customHeight="1" x14ac:dyDescent="0.25">
      <c r="B41" s="47" t="s">
        <v>89</v>
      </c>
      <c r="C41" s="48" t="s">
        <v>90</v>
      </c>
      <c r="D41" s="61" t="s">
        <v>45</v>
      </c>
      <c r="E41" s="50">
        <f>[3]ORÇAMENTO!E41</f>
        <v>200</v>
      </c>
      <c r="F41" s="51" t="str">
        <f>[3]CPU!G35</f>
        <v>1,3559000</v>
      </c>
      <c r="G41" s="53">
        <f t="shared" ref="G41:G46" si="0">8*(60/($I$3*F41))</f>
        <v>5.9001401283280472</v>
      </c>
      <c r="H41" s="53">
        <f t="shared" ref="H41:H46" si="1">E41/G41</f>
        <v>33.897500000000001</v>
      </c>
      <c r="I41" s="60">
        <f t="shared" ref="I41:I46" si="2">ROUNDUP(((H41*$P$4)+H41),0)</f>
        <v>34</v>
      </c>
      <c r="J41" s="53">
        <f>ROUNDUP(([3]CPU!$W$1),0)</f>
        <v>4</v>
      </c>
      <c r="K41" s="52">
        <f t="shared" ref="K41:K46" si="3">ROUNDUP((I41/J41),0)</f>
        <v>9</v>
      </c>
      <c r="L41" s="53">
        <f>IF(K41&gt;5,K41/5,"1")</f>
        <v>1.8</v>
      </c>
      <c r="M41" s="54">
        <f t="shared" ref="M41:M46" si="4">ROUNDUP((L41),0)</f>
        <v>2</v>
      </c>
      <c r="N41" s="59"/>
      <c r="O41" s="52"/>
      <c r="P41" s="52"/>
      <c r="Q41" s="54"/>
      <c r="R41" s="59"/>
      <c r="S41" s="52"/>
      <c r="T41" s="52"/>
      <c r="U41" s="54"/>
      <c r="V41" s="59"/>
      <c r="W41" s="52"/>
      <c r="X41" s="56"/>
      <c r="Y41" s="57"/>
      <c r="Z41" s="55"/>
      <c r="AA41" s="52"/>
      <c r="AB41" s="52"/>
      <c r="AC41" s="54"/>
    </row>
    <row r="42" spans="2:29" s="58" customFormat="1" ht="39.950000000000003" customHeight="1" x14ac:dyDescent="0.25">
      <c r="B42" s="47" t="s">
        <v>91</v>
      </c>
      <c r="C42" s="48" t="s">
        <v>92</v>
      </c>
      <c r="D42" s="61" t="s">
        <v>45</v>
      </c>
      <c r="E42" s="50">
        <f>[3]ORÇAMENTO!E42</f>
        <v>100</v>
      </c>
      <c r="F42" s="51" t="str">
        <f>F41</f>
        <v>1,3559000</v>
      </c>
      <c r="G42" s="53">
        <f t="shared" si="0"/>
        <v>5.9001401283280472</v>
      </c>
      <c r="H42" s="53">
        <f t="shared" si="1"/>
        <v>16.94875</v>
      </c>
      <c r="I42" s="60">
        <f t="shared" si="2"/>
        <v>17</v>
      </c>
      <c r="J42" s="53">
        <f>ROUNDUP(([3]CPU!$W$1),0)</f>
        <v>4</v>
      </c>
      <c r="K42" s="52">
        <f t="shared" si="3"/>
        <v>5</v>
      </c>
      <c r="L42" s="53" t="str">
        <f>IF(K42&gt;5,K42/5,"1")</f>
        <v>1</v>
      </c>
      <c r="M42" s="54">
        <f t="shared" si="4"/>
        <v>1</v>
      </c>
      <c r="N42" s="59"/>
      <c r="O42" s="52"/>
      <c r="P42" s="52"/>
      <c r="Q42" s="54"/>
      <c r="R42" s="59"/>
      <c r="S42" s="52"/>
      <c r="T42" s="52"/>
      <c r="U42" s="54"/>
      <c r="V42" s="59"/>
      <c r="W42" s="52"/>
      <c r="X42" s="52"/>
      <c r="Y42" s="57"/>
      <c r="Z42" s="55"/>
      <c r="AA42" s="52"/>
      <c r="AB42" s="52"/>
      <c r="AC42" s="54"/>
    </row>
    <row r="43" spans="2:29" s="58" customFormat="1" ht="39.950000000000003" customHeight="1" x14ac:dyDescent="0.25">
      <c r="B43" s="47" t="s">
        <v>93</v>
      </c>
      <c r="C43" s="48" t="s">
        <v>94</v>
      </c>
      <c r="D43" s="61" t="s">
        <v>45</v>
      </c>
      <c r="E43" s="50">
        <f>[3]ORÇAMENTO!E43</f>
        <v>300</v>
      </c>
      <c r="F43" s="51" t="str">
        <f>F42</f>
        <v>1,3559000</v>
      </c>
      <c r="G43" s="53">
        <f t="shared" si="0"/>
        <v>5.9001401283280472</v>
      </c>
      <c r="H43" s="53">
        <f t="shared" si="1"/>
        <v>50.846250000000005</v>
      </c>
      <c r="I43" s="60">
        <f t="shared" si="2"/>
        <v>51</v>
      </c>
      <c r="J43" s="53">
        <f>ROUNDUP(([3]CPU!$W$1),0)</f>
        <v>4</v>
      </c>
      <c r="K43" s="52">
        <f t="shared" si="3"/>
        <v>13</v>
      </c>
      <c r="L43" s="53">
        <f t="shared" ref="L43:L46" si="5">IF(K43&gt;5,K43/5,"1")</f>
        <v>2.6</v>
      </c>
      <c r="M43" s="54">
        <f t="shared" si="4"/>
        <v>3</v>
      </c>
      <c r="N43" s="59"/>
      <c r="O43" s="52"/>
      <c r="P43" s="52"/>
      <c r="Q43" s="54"/>
      <c r="R43" s="59"/>
      <c r="S43" s="52"/>
      <c r="T43" s="52"/>
      <c r="U43" s="54"/>
      <c r="V43" s="59"/>
      <c r="W43" s="52"/>
      <c r="X43" s="52"/>
      <c r="Y43" s="54"/>
      <c r="Z43" s="55"/>
      <c r="AA43" s="56"/>
      <c r="AB43" s="56"/>
      <c r="AC43" s="57"/>
    </row>
    <row r="44" spans="2:29" s="58" customFormat="1" ht="39.950000000000003" customHeight="1" x14ac:dyDescent="0.25">
      <c r="B44" s="47" t="s">
        <v>93</v>
      </c>
      <c r="C44" s="48" t="s">
        <v>95</v>
      </c>
      <c r="D44" s="61" t="s">
        <v>45</v>
      </c>
      <c r="E44" s="50">
        <f>[3]ORÇAMENTO!E44</f>
        <v>5</v>
      </c>
      <c r="F44" s="51" t="str">
        <f>F43</f>
        <v>1,3559000</v>
      </c>
      <c r="G44" s="53">
        <f t="shared" si="0"/>
        <v>5.9001401283280472</v>
      </c>
      <c r="H44" s="53">
        <f t="shared" si="1"/>
        <v>0.84743750000000007</v>
      </c>
      <c r="I44" s="60">
        <f t="shared" si="2"/>
        <v>1</v>
      </c>
      <c r="J44" s="53">
        <f>ROUNDUP(([3]CPU!$W$1),0)</f>
        <v>4</v>
      </c>
      <c r="K44" s="52">
        <f t="shared" si="3"/>
        <v>1</v>
      </c>
      <c r="L44" s="53" t="str">
        <f t="shared" si="5"/>
        <v>1</v>
      </c>
      <c r="M44" s="54">
        <f t="shared" si="4"/>
        <v>1</v>
      </c>
      <c r="N44" s="59"/>
      <c r="O44" s="52"/>
      <c r="P44" s="52"/>
      <c r="Q44" s="54"/>
      <c r="R44" s="59"/>
      <c r="S44" s="52"/>
      <c r="T44" s="52"/>
      <c r="U44" s="54"/>
      <c r="V44" s="59"/>
      <c r="W44" s="56"/>
      <c r="X44" s="52"/>
      <c r="Y44" s="54"/>
      <c r="Z44" s="59"/>
      <c r="AA44" s="52"/>
      <c r="AB44" s="52"/>
      <c r="AC44" s="54"/>
    </row>
    <row r="45" spans="2:29" s="58" customFormat="1" ht="39.950000000000003" customHeight="1" x14ac:dyDescent="0.25">
      <c r="B45" s="47" t="s">
        <v>96</v>
      </c>
      <c r="C45" s="48" t="s">
        <v>97</v>
      </c>
      <c r="D45" s="61" t="s">
        <v>45</v>
      </c>
      <c r="E45" s="50">
        <f>[3]ORÇAMENTO!E45</f>
        <v>5</v>
      </c>
      <c r="F45" s="51" t="str">
        <f>F44</f>
        <v>1,3559000</v>
      </c>
      <c r="G45" s="53">
        <f t="shared" si="0"/>
        <v>5.9001401283280472</v>
      </c>
      <c r="H45" s="53">
        <f t="shared" si="1"/>
        <v>0.84743750000000007</v>
      </c>
      <c r="I45" s="60">
        <f t="shared" si="2"/>
        <v>1</v>
      </c>
      <c r="J45" s="53">
        <f>ROUNDUP(([3]CPU!$W$1),0)</f>
        <v>4</v>
      </c>
      <c r="K45" s="52">
        <f t="shared" si="3"/>
        <v>1</v>
      </c>
      <c r="L45" s="53" t="str">
        <f t="shared" si="5"/>
        <v>1</v>
      </c>
      <c r="M45" s="54">
        <f t="shared" si="4"/>
        <v>1</v>
      </c>
      <c r="N45" s="59"/>
      <c r="O45" s="52"/>
      <c r="P45" s="52"/>
      <c r="Q45" s="54"/>
      <c r="R45" s="59"/>
      <c r="S45" s="52"/>
      <c r="T45" s="52"/>
      <c r="U45" s="54"/>
      <c r="V45" s="59"/>
      <c r="W45" s="56"/>
      <c r="X45" s="52"/>
      <c r="Y45" s="54"/>
      <c r="Z45" s="59"/>
      <c r="AA45" s="52"/>
      <c r="AB45" s="52"/>
      <c r="AC45" s="54"/>
    </row>
    <row r="46" spans="2:29" s="58" customFormat="1" ht="39.950000000000003" customHeight="1" x14ac:dyDescent="0.25">
      <c r="B46" s="47" t="s">
        <v>98</v>
      </c>
      <c r="C46" s="48" t="s">
        <v>99</v>
      </c>
      <c r="D46" s="61" t="s">
        <v>45</v>
      </c>
      <c r="E46" s="50">
        <f>[3]ORÇAMENTO!E46</f>
        <v>5</v>
      </c>
      <c r="F46" s="51" t="str">
        <f>F45</f>
        <v>1,3559000</v>
      </c>
      <c r="G46" s="53">
        <f t="shared" si="0"/>
        <v>5.9001401283280472</v>
      </c>
      <c r="H46" s="53">
        <f t="shared" si="1"/>
        <v>0.84743750000000007</v>
      </c>
      <c r="I46" s="60">
        <f t="shared" si="2"/>
        <v>1</v>
      </c>
      <c r="J46" s="53">
        <f>ROUNDUP(([3]CPU!$W$1),0)</f>
        <v>4</v>
      </c>
      <c r="K46" s="52">
        <f t="shared" si="3"/>
        <v>1</v>
      </c>
      <c r="L46" s="53" t="str">
        <f t="shared" si="5"/>
        <v>1</v>
      </c>
      <c r="M46" s="54">
        <f t="shared" si="4"/>
        <v>1</v>
      </c>
      <c r="N46" s="59"/>
      <c r="O46" s="52"/>
      <c r="P46" s="52"/>
      <c r="Q46" s="54"/>
      <c r="R46" s="59"/>
      <c r="S46" s="52"/>
      <c r="T46" s="52"/>
      <c r="U46" s="54"/>
      <c r="V46" s="59"/>
      <c r="W46" s="56"/>
      <c r="X46" s="52"/>
      <c r="Y46" s="54"/>
      <c r="Z46" s="59"/>
      <c r="AA46" s="52"/>
      <c r="AB46" s="52"/>
      <c r="AC46" s="54"/>
    </row>
    <row r="47" spans="2:29" s="46" customFormat="1" ht="45" customHeight="1" x14ac:dyDescent="0.25">
      <c r="B47" s="38" t="s">
        <v>100</v>
      </c>
      <c r="C47" s="39" t="s">
        <v>101</v>
      </c>
      <c r="D47" s="40"/>
      <c r="E47" s="41">
        <f>[3]ORÇAMENTO!E47</f>
        <v>0</v>
      </c>
      <c r="F47" s="62"/>
      <c r="G47" s="42"/>
      <c r="H47" s="42"/>
      <c r="I47" s="43"/>
      <c r="J47" s="42"/>
      <c r="K47" s="42"/>
      <c r="L47" s="44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5"/>
    </row>
    <row r="48" spans="2:29" s="58" customFormat="1" ht="39.950000000000003" customHeight="1" x14ac:dyDescent="0.25">
      <c r="B48" s="47" t="s">
        <v>102</v>
      </c>
      <c r="C48" s="48" t="s">
        <v>103</v>
      </c>
      <c r="D48" s="61" t="s">
        <v>45</v>
      </c>
      <c r="E48" s="50">
        <f>[3]ORÇAMENTO!E48</f>
        <v>252.00000000000006</v>
      </c>
      <c r="F48" s="51" t="str">
        <f>[3]CPU!G53</f>
        <v>0,0541000</v>
      </c>
      <c r="G48" s="53">
        <f>8*(60/($I$3*F48))</f>
        <v>147.87430683918669</v>
      </c>
      <c r="H48" s="53">
        <f>E48/G48</f>
        <v>1.7041500000000005</v>
      </c>
      <c r="I48" s="60">
        <f>ROUNDUP(((H48*$P$4)+H48),0)</f>
        <v>2</v>
      </c>
      <c r="J48" s="53">
        <f>ROUNDUP(([3]CPU!$W$1),0)</f>
        <v>4</v>
      </c>
      <c r="K48" s="52">
        <f>ROUNDUP((I48/J48),0)</f>
        <v>1</v>
      </c>
      <c r="L48" s="53" t="str">
        <f t="shared" ref="L48:L49" si="6">IF(K48&gt;5,K48/5,"1")</f>
        <v>1</v>
      </c>
      <c r="M48" s="54">
        <f t="shared" ref="M48:M49" si="7">ROUNDUP((L48),0)</f>
        <v>1</v>
      </c>
      <c r="N48" s="59"/>
      <c r="O48" s="52"/>
      <c r="P48" s="52"/>
      <c r="Q48" s="54"/>
      <c r="R48" s="59"/>
      <c r="S48" s="56"/>
      <c r="T48" s="52"/>
      <c r="U48" s="54"/>
      <c r="V48" s="59"/>
      <c r="W48" s="52"/>
      <c r="X48" s="52"/>
      <c r="Y48" s="54"/>
      <c r="Z48" s="59"/>
      <c r="AA48" s="52"/>
      <c r="AB48" s="52"/>
      <c r="AC48" s="54"/>
    </row>
    <row r="49" spans="2:29" s="58" customFormat="1" ht="39.950000000000003" customHeight="1" x14ac:dyDescent="0.25">
      <c r="B49" s="47" t="s">
        <v>104</v>
      </c>
      <c r="C49" s="48" t="s">
        <v>105</v>
      </c>
      <c r="D49" s="61" t="s">
        <v>45</v>
      </c>
      <c r="E49" s="50">
        <f>[3]ORÇAMENTO!E49</f>
        <v>252.00000000000006</v>
      </c>
      <c r="F49" s="51" t="str">
        <f>[3]CPU!G50</f>
        <v>0,4718000</v>
      </c>
      <c r="G49" s="53">
        <f>8*(60/($I$3*F49))</f>
        <v>16.956337431114878</v>
      </c>
      <c r="H49" s="53">
        <f>E49/G49</f>
        <v>14.861700000000004</v>
      </c>
      <c r="I49" s="60">
        <f>ROUNDUP(((H49*$P$4)+H49),0)</f>
        <v>15</v>
      </c>
      <c r="J49" s="53">
        <f>ROUNDUP(([3]CPU!$W$1),0)</f>
        <v>4</v>
      </c>
      <c r="K49" s="52">
        <f>ROUNDUP((I49/J49),0)</f>
        <v>4</v>
      </c>
      <c r="L49" s="53" t="str">
        <f t="shared" si="6"/>
        <v>1</v>
      </c>
      <c r="M49" s="54">
        <f t="shared" si="7"/>
        <v>1</v>
      </c>
      <c r="N49" s="59"/>
      <c r="O49" s="52"/>
      <c r="P49" s="52"/>
      <c r="Q49" s="54"/>
      <c r="R49" s="59"/>
      <c r="S49" s="52"/>
      <c r="T49" s="56"/>
      <c r="U49" s="54"/>
      <c r="V49" s="59"/>
      <c r="W49" s="52"/>
      <c r="X49" s="52"/>
      <c r="Y49" s="54"/>
      <c r="Z49" s="59"/>
      <c r="AA49" s="52"/>
      <c r="AB49" s="52"/>
      <c r="AC49" s="54"/>
    </row>
    <row r="50" spans="2:29" s="46" customFormat="1" ht="45" customHeight="1" x14ac:dyDescent="0.25">
      <c r="B50" s="38" t="s">
        <v>106</v>
      </c>
      <c r="C50" s="39" t="s">
        <v>107</v>
      </c>
      <c r="D50" s="40"/>
      <c r="E50" s="41">
        <f>[3]ORÇAMENTO!E50</f>
        <v>0</v>
      </c>
      <c r="F50" s="62"/>
      <c r="G50" s="42"/>
      <c r="H50" s="42"/>
      <c r="I50" s="43"/>
      <c r="J50" s="42"/>
      <c r="K50" s="42"/>
      <c r="L50" s="44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5"/>
    </row>
    <row r="51" spans="2:29" s="58" customFormat="1" ht="39.950000000000003" customHeight="1" x14ac:dyDescent="0.25">
      <c r="B51" s="64" t="s">
        <v>108</v>
      </c>
      <c r="C51" s="65" t="s">
        <v>109</v>
      </c>
      <c r="D51" s="66" t="s">
        <v>45</v>
      </c>
      <c r="E51" s="67">
        <f>[3]ORÇAMENTO!E51</f>
        <v>100</v>
      </c>
      <c r="F51" s="68" t="str">
        <f>[3]CPU!G57</f>
        <v>0,2149000</v>
      </c>
      <c r="G51" s="69">
        <f>8*(60/($I$3*F51))</f>
        <v>37.226617031177291</v>
      </c>
      <c r="H51" s="69">
        <f>E51/G51</f>
        <v>2.6862500000000002</v>
      </c>
      <c r="I51" s="70">
        <f>ROUNDUP(((H51*$P$4)+H51),0)</f>
        <v>3</v>
      </c>
      <c r="J51" s="69">
        <f>ROUNDUP(([3]CPU!$W$1),0)</f>
        <v>4</v>
      </c>
      <c r="K51" s="71">
        <f>ROUNDUP((I51/J51),0)</f>
        <v>1</v>
      </c>
      <c r="L51" s="69" t="str">
        <f>IF(K51&gt;5,K51/5,"1")</f>
        <v>1</v>
      </c>
      <c r="M51" s="72">
        <f>ROUNDUP((L51),0)</f>
        <v>1</v>
      </c>
      <c r="N51" s="73"/>
      <c r="O51" s="71"/>
      <c r="P51" s="71"/>
      <c r="Q51" s="72"/>
      <c r="R51" s="73"/>
      <c r="S51" s="71"/>
      <c r="T51" s="71"/>
      <c r="U51" s="72"/>
      <c r="V51" s="73"/>
      <c r="W51" s="71"/>
      <c r="X51" s="71"/>
      <c r="Y51" s="72"/>
      <c r="Z51" s="73"/>
      <c r="AA51" s="71"/>
      <c r="AB51" s="71"/>
      <c r="AC51" s="74"/>
    </row>
    <row r="52" spans="2:29" x14ac:dyDescent="0.25">
      <c r="I52" s="77"/>
    </row>
    <row r="53" spans="2:29" s="78" customFormat="1" x14ac:dyDescent="0.25">
      <c r="B53" s="58"/>
      <c r="C53" s="75"/>
      <c r="D53" s="58"/>
      <c r="E53" s="58"/>
      <c r="I53" s="18"/>
    </row>
    <row r="54" spans="2:29" x14ac:dyDescent="0.25">
      <c r="E54" s="18"/>
    </row>
    <row r="83" spans="2:9" s="79" customFormat="1" x14ac:dyDescent="0.25">
      <c r="B83" s="58"/>
      <c r="C83" s="75"/>
      <c r="D83" s="58"/>
      <c r="E83" s="58"/>
      <c r="I83" s="18"/>
    </row>
    <row r="84" spans="2:9" s="79" customFormat="1" x14ac:dyDescent="0.25">
      <c r="B84" s="58"/>
      <c r="C84" s="75"/>
      <c r="D84" s="58"/>
      <c r="E84" s="58"/>
      <c r="I84" s="18"/>
    </row>
    <row r="85" spans="2:9" s="79" customFormat="1" x14ac:dyDescent="0.25">
      <c r="B85" s="58"/>
      <c r="C85" s="75"/>
      <c r="D85" s="58"/>
      <c r="E85" s="58"/>
      <c r="I85" s="18"/>
    </row>
    <row r="86" spans="2:9" s="79" customFormat="1" x14ac:dyDescent="0.25">
      <c r="B86" s="58"/>
      <c r="C86" s="75"/>
      <c r="D86" s="58"/>
      <c r="E86" s="58"/>
      <c r="I86" s="18"/>
    </row>
    <row r="87" spans="2:9" s="79" customFormat="1" x14ac:dyDescent="0.25">
      <c r="B87" s="58"/>
      <c r="C87" s="75"/>
      <c r="D87" s="58"/>
      <c r="E87" s="58"/>
      <c r="I87" s="18"/>
    </row>
    <row r="88" spans="2:9" s="79" customFormat="1" x14ac:dyDescent="0.25">
      <c r="B88" s="58"/>
      <c r="C88" s="75"/>
      <c r="D88" s="58"/>
      <c r="E88" s="58"/>
      <c r="I88" s="18"/>
    </row>
    <row r="89" spans="2:9" s="79" customFormat="1" x14ac:dyDescent="0.25">
      <c r="B89" s="58"/>
      <c r="C89" s="75"/>
      <c r="D89" s="58"/>
      <c r="E89" s="58"/>
      <c r="I89" s="18"/>
    </row>
    <row r="90" spans="2:9" s="79" customFormat="1" x14ac:dyDescent="0.25">
      <c r="B90" s="58"/>
      <c r="C90" s="75"/>
      <c r="D90" s="58"/>
      <c r="E90" s="58"/>
      <c r="I90" s="18"/>
    </row>
    <row r="91" spans="2:9" s="79" customFormat="1" x14ac:dyDescent="0.25">
      <c r="B91" s="58"/>
      <c r="C91" s="75"/>
      <c r="D91" s="58"/>
      <c r="E91" s="58"/>
      <c r="I91" s="18"/>
    </row>
    <row r="92" spans="2:9" s="79" customFormat="1" x14ac:dyDescent="0.25">
      <c r="B92" s="58"/>
      <c r="C92" s="75"/>
      <c r="D92" s="58"/>
      <c r="E92" s="58"/>
      <c r="I92" s="18"/>
    </row>
    <row r="93" spans="2:9" s="79" customFormat="1" x14ac:dyDescent="0.25">
      <c r="B93" s="58"/>
      <c r="C93" s="75"/>
      <c r="D93" s="58"/>
      <c r="E93" s="58"/>
      <c r="I93" s="18"/>
    </row>
    <row r="94" spans="2:9" s="79" customFormat="1" x14ac:dyDescent="0.25">
      <c r="B94" s="58"/>
      <c r="C94" s="75"/>
      <c r="D94" s="58"/>
      <c r="E94" s="58"/>
      <c r="I94" s="18"/>
    </row>
    <row r="95" spans="2:9" s="79" customFormat="1" x14ac:dyDescent="0.25">
      <c r="B95" s="58"/>
      <c r="C95" s="75"/>
      <c r="D95" s="58"/>
      <c r="E95" s="58"/>
      <c r="I95" s="18"/>
    </row>
    <row r="96" spans="2:9" s="79" customFormat="1" x14ac:dyDescent="0.25">
      <c r="B96" s="58"/>
      <c r="C96" s="75"/>
      <c r="D96" s="58"/>
      <c r="E96" s="58"/>
      <c r="I96" s="18"/>
    </row>
    <row r="147" spans="2:9" s="46" customFormat="1" ht="15.75" x14ac:dyDescent="0.25">
      <c r="B147" s="58"/>
      <c r="C147" s="75"/>
      <c r="D147" s="58"/>
      <c r="E147" s="58"/>
      <c r="I147" s="18"/>
    </row>
  </sheetData>
  <autoFilter ref="B10:E109" xr:uid="{00000000-0009-0000-0000-000001000000}"/>
  <dataConsolidate/>
  <mergeCells count="7">
    <mergeCell ref="Z9:AC9"/>
    <mergeCell ref="B3:E3"/>
    <mergeCell ref="B4:E4"/>
    <mergeCell ref="J9:J10"/>
    <mergeCell ref="N9:Q9"/>
    <mergeCell ref="R9:U9"/>
    <mergeCell ref="V9:Y9"/>
  </mergeCells>
  <printOptions horizontalCentered="1"/>
  <pageMargins left="0.31496062992125984" right="0.31496062992125984" top="0.15748031496062992" bottom="0.15748031496062992" header="0.11811023622047245" footer="0.11811023622047245"/>
  <pageSetup paperSize="9" scale="32" fitToHeight="0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Daniela Cristina Alves de Faria da Silva</cp:lastModifiedBy>
  <cp:lastPrinted>2023-04-06T15:18:37Z</cp:lastPrinted>
  <dcterms:created xsi:type="dcterms:W3CDTF">2023-03-29T16:34:08Z</dcterms:created>
  <dcterms:modified xsi:type="dcterms:W3CDTF">2023-04-06T17:06:22Z</dcterms:modified>
</cp:coreProperties>
</file>